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VZMR_Oprava skladu plynů Cheb/Dotazy/Odpovědi na dotazy č. 1/"/>
    </mc:Choice>
  </mc:AlternateContent>
  <xr:revisionPtr revIDLastSave="1" documentId="11_3B8C2A80502773A0996DA32BACF63022C153C461" xr6:coauthVersionLast="47" xr6:coauthVersionMax="47" xr10:uidLastSave="{856BE824-BF90-4727-90B2-4E60C0264B5A}"/>
  <bookViews>
    <workbookView xWindow="-120" yWindow="-120" windowWidth="29040" windowHeight="15720" xr2:uid="{00000000-000D-0000-FFFF-FFFF00000000}"/>
  </bookViews>
  <sheets>
    <sheet name="Rekapitulace stavby" sheetId="1" r:id="rId1"/>
    <sheet name="01 - Vnější stavební úpravy" sheetId="2" r:id="rId2"/>
    <sheet name="02 - Hromosvod" sheetId="3" r:id="rId3"/>
  </sheets>
  <definedNames>
    <definedName name="_xlnm._FilterDatabase" localSheetId="1" hidden="1">'01 - Vnější stavební úpravy'!$C$99:$K$412</definedName>
    <definedName name="_xlnm._FilterDatabase" localSheetId="2" hidden="1">'02 - Hromosvod'!$C$79:$K$102</definedName>
    <definedName name="_xlnm.Print_Titles" localSheetId="1">'01 - Vnější stavební úpravy'!$99:$99</definedName>
    <definedName name="_xlnm.Print_Titles" localSheetId="2">'02 - Hromosvod'!$79:$79</definedName>
    <definedName name="_xlnm.Print_Titles" localSheetId="0">'Rekapitulace stavby'!$52:$52</definedName>
    <definedName name="_xlnm.Print_Area" localSheetId="1">'01 - Vnější stavební úpravy'!$C$4:$J$39,'01 - Vnější stavební úpravy'!$C$87:$K$412</definedName>
    <definedName name="_xlnm.Print_Area" localSheetId="2">'02 - Hromosvod'!$C$4:$J$39,'02 - Hromosvod'!$C$67:$K$102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BI82" i="3"/>
  <c r="BH82" i="3"/>
  <c r="BG82" i="3"/>
  <c r="BF82" i="3"/>
  <c r="T82" i="3"/>
  <c r="R82" i="3"/>
  <c r="P82" i="3"/>
  <c r="F76" i="3"/>
  <c r="F74" i="3"/>
  <c r="E72" i="3"/>
  <c r="J55" i="3"/>
  <c r="F54" i="3"/>
  <c r="F52" i="3"/>
  <c r="E50" i="3"/>
  <c r="J24" i="3"/>
  <c r="E24" i="3"/>
  <c r="J77" i="3"/>
  <c r="J23" i="3"/>
  <c r="J21" i="3"/>
  <c r="E21" i="3"/>
  <c r="J54" i="3" s="1"/>
  <c r="J20" i="3"/>
  <c r="J18" i="3"/>
  <c r="E18" i="3"/>
  <c r="F77" i="3"/>
  <c r="J17" i="3"/>
  <c r="J12" i="3"/>
  <c r="J52" i="3"/>
  <c r="E7" i="3"/>
  <c r="E70" i="3"/>
  <c r="J37" i="2"/>
  <c r="J36" i="2"/>
  <c r="AY55" i="1"/>
  <c r="J35" i="2"/>
  <c r="AX55" i="1"/>
  <c r="BI411" i="2"/>
  <c r="BH411" i="2"/>
  <c r="BG411" i="2"/>
  <c r="BF411" i="2"/>
  <c r="T411" i="2"/>
  <c r="T410" i="2"/>
  <c r="R411" i="2"/>
  <c r="R410" i="2"/>
  <c r="P411" i="2"/>
  <c r="P410" i="2" s="1"/>
  <c r="BI408" i="2"/>
  <c r="BH408" i="2"/>
  <c r="BG408" i="2"/>
  <c r="BF408" i="2"/>
  <c r="T408" i="2"/>
  <c r="T407" i="2"/>
  <c r="R408" i="2"/>
  <c r="R407" i="2" s="1"/>
  <c r="P408" i="2"/>
  <c r="P407" i="2" s="1"/>
  <c r="P403" i="2" s="1"/>
  <c r="BI405" i="2"/>
  <c r="BH405" i="2"/>
  <c r="BG405" i="2"/>
  <c r="BF405" i="2"/>
  <c r="T405" i="2"/>
  <c r="T404" i="2" s="1"/>
  <c r="T403" i="2" s="1"/>
  <c r="R405" i="2"/>
  <c r="R404" i="2" s="1"/>
  <c r="P405" i="2"/>
  <c r="P404" i="2"/>
  <c r="BI399" i="2"/>
  <c r="BH399" i="2"/>
  <c r="BG399" i="2"/>
  <c r="BF399" i="2"/>
  <c r="T399" i="2"/>
  <c r="T398" i="2" s="1"/>
  <c r="R399" i="2"/>
  <c r="R398" i="2"/>
  <c r="P399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T240" i="2"/>
  <c r="R241" i="2"/>
  <c r="R240" i="2"/>
  <c r="P241" i="2"/>
  <c r="P240" i="2" s="1"/>
  <c r="BI237" i="2"/>
  <c r="BH237" i="2"/>
  <c r="BG237" i="2"/>
  <c r="BF237" i="2"/>
  <c r="T237" i="2"/>
  <c r="T236" i="2"/>
  <c r="R237" i="2"/>
  <c r="R236" i="2" s="1"/>
  <c r="P237" i="2"/>
  <c r="P236" i="2" s="1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T139" i="2" s="1"/>
  <c r="R140" i="2"/>
  <c r="R139" i="2"/>
  <c r="P140" i="2"/>
  <c r="P139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F96" i="2"/>
  <c r="F94" i="2"/>
  <c r="E92" i="2"/>
  <c r="F54" i="2"/>
  <c r="F52" i="2"/>
  <c r="E50" i="2"/>
  <c r="J24" i="2"/>
  <c r="E24" i="2"/>
  <c r="J55" i="2"/>
  <c r="J23" i="2"/>
  <c r="J21" i="2"/>
  <c r="E21" i="2"/>
  <c r="J54" i="2" s="1"/>
  <c r="J20" i="2"/>
  <c r="J18" i="2"/>
  <c r="E18" i="2"/>
  <c r="F97" i="2"/>
  <c r="J17" i="2"/>
  <c r="J12" i="2"/>
  <c r="J94" i="2"/>
  <c r="E7" i="2"/>
  <c r="E48" i="2" s="1"/>
  <c r="L50" i="1"/>
  <c r="AM50" i="1"/>
  <c r="AM49" i="1"/>
  <c r="L49" i="1"/>
  <c r="AM47" i="1"/>
  <c r="L47" i="1"/>
  <c r="L45" i="1"/>
  <c r="L44" i="1"/>
  <c r="BK93" i="3"/>
  <c r="J92" i="3"/>
  <c r="BK91" i="3"/>
  <c r="J91" i="3"/>
  <c r="BK90" i="3"/>
  <c r="J90" i="3"/>
  <c r="BK89" i="3"/>
  <c r="J89" i="3"/>
  <c r="BK88" i="3"/>
  <c r="J88" i="3"/>
  <c r="BK87" i="3"/>
  <c r="J87" i="3"/>
  <c r="BK86" i="3"/>
  <c r="J86" i="3"/>
  <c r="BK84" i="3"/>
  <c r="J84" i="3"/>
  <c r="BK82" i="3"/>
  <c r="J82" i="3"/>
  <c r="J382" i="2"/>
  <c r="J380" i="2"/>
  <c r="J378" i="2"/>
  <c r="J362" i="2"/>
  <c r="BK357" i="2"/>
  <c r="J347" i="2"/>
  <c r="BK340" i="2"/>
  <c r="J330" i="2"/>
  <c r="J328" i="2"/>
  <c r="BK321" i="2"/>
  <c r="BK317" i="2"/>
  <c r="J278" i="2"/>
  <c r="BK270" i="2"/>
  <c r="J249" i="2"/>
  <c r="BK243" i="2"/>
  <c r="BK241" i="2"/>
  <c r="BK224" i="2"/>
  <c r="BK210" i="2"/>
  <c r="BK207" i="2"/>
  <c r="BK203" i="2"/>
  <c r="J196" i="2"/>
  <c r="BK183" i="2"/>
  <c r="BK181" i="2"/>
  <c r="BK177" i="2"/>
  <c r="J170" i="2"/>
  <c r="BK159" i="2"/>
  <c r="J154" i="2"/>
  <c r="BK140" i="2"/>
  <c r="BK134" i="2"/>
  <c r="BK127" i="2"/>
  <c r="BK108" i="2"/>
  <c r="BK103" i="2"/>
  <c r="BK101" i="3"/>
  <c r="BK100" i="3"/>
  <c r="J99" i="3"/>
  <c r="BK98" i="3"/>
  <c r="BK97" i="3"/>
  <c r="J97" i="3"/>
  <c r="BK96" i="3"/>
  <c r="J96" i="3"/>
  <c r="BK95" i="3"/>
  <c r="J95" i="3"/>
  <c r="J93" i="3"/>
  <c r="BK92" i="3"/>
  <c r="J399" i="2"/>
  <c r="J396" i="2"/>
  <c r="J394" i="2"/>
  <c r="J384" i="2"/>
  <c r="BK376" i="2"/>
  <c r="J373" i="2"/>
  <c r="BK365" i="2"/>
  <c r="J364" i="2"/>
  <c r="J357" i="2"/>
  <c r="J352" i="2"/>
  <c r="BK347" i="2"/>
  <c r="J344" i="2"/>
  <c r="BK327" i="2"/>
  <c r="J326" i="2"/>
  <c r="J324" i="2"/>
  <c r="J321" i="2"/>
  <c r="BK312" i="2"/>
  <c r="BK305" i="2"/>
  <c r="J302" i="2"/>
  <c r="J297" i="2"/>
  <c r="J294" i="2"/>
  <c r="J287" i="2"/>
  <c r="BK280" i="2"/>
  <c r="J262" i="2"/>
  <c r="J252" i="2"/>
  <c r="BK249" i="2"/>
  <c r="J243" i="2"/>
  <c r="J237" i="2"/>
  <c r="J232" i="2"/>
  <c r="BK230" i="2"/>
  <c r="J228" i="2"/>
  <c r="J224" i="2"/>
  <c r="BK222" i="2"/>
  <c r="BK218" i="2"/>
  <c r="BK215" i="2"/>
  <c r="J210" i="2"/>
  <c r="J207" i="2"/>
  <c r="J203" i="2"/>
  <c r="BK193" i="2"/>
  <c r="J185" i="2"/>
  <c r="J177" i="2"/>
  <c r="BK163" i="2"/>
  <c r="J149" i="2"/>
  <c r="J111" i="2"/>
  <c r="BK382" i="2"/>
  <c r="BK378" i="2"/>
  <c r="BK373" i="2"/>
  <c r="J369" i="2"/>
  <c r="J365" i="2"/>
  <c r="BK338" i="2"/>
  <c r="J333" i="2"/>
  <c r="J327" i="2"/>
  <c r="BK322" i="2"/>
  <c r="J319" i="2"/>
  <c r="J317" i="2"/>
  <c r="J313" i="2"/>
  <c r="J309" i="2"/>
  <c r="J305" i="2"/>
  <c r="BK302" i="2"/>
  <c r="J299" i="2"/>
  <c r="BK297" i="2"/>
  <c r="BK287" i="2"/>
  <c r="BK283" i="2"/>
  <c r="J270" i="2"/>
  <c r="BK260" i="2"/>
  <c r="BK256" i="2"/>
  <c r="J220" i="2"/>
  <c r="BK189" i="2"/>
  <c r="BK185" i="2"/>
  <c r="BK173" i="2"/>
  <c r="BK170" i="2"/>
  <c r="J165" i="2"/>
  <c r="J159" i="2"/>
  <c r="J134" i="2"/>
  <c r="J132" i="2"/>
  <c r="J127" i="2"/>
  <c r="BK362" i="2"/>
  <c r="BK310" i="2"/>
  <c r="BK299" i="2"/>
  <c r="J280" i="2"/>
  <c r="BK278" i="2"/>
  <c r="BK274" i="2"/>
  <c r="BK264" i="2"/>
  <c r="J263" i="2"/>
  <c r="BK245" i="2"/>
  <c r="J241" i="2"/>
  <c r="J189" i="2"/>
  <c r="BK154" i="2"/>
  <c r="J102" i="3"/>
  <c r="BK344" i="2"/>
  <c r="BK342" i="2"/>
  <c r="BK326" i="2"/>
  <c r="BK266" i="2"/>
  <c r="BK234" i="2"/>
  <c r="J230" i="2"/>
  <c r="J222" i="2"/>
  <c r="J187" i="2"/>
  <c r="BK145" i="2"/>
  <c r="J140" i="2"/>
  <c r="AS54" i="1"/>
  <c r="J101" i="3"/>
  <c r="J100" i="3"/>
  <c r="BK99" i="3"/>
  <c r="J98" i="3"/>
  <c r="BK408" i="2"/>
  <c r="BK405" i="2"/>
  <c r="BK396" i="2"/>
  <c r="BK394" i="2"/>
  <c r="BK390" i="2"/>
  <c r="BK384" i="2"/>
  <c r="J376" i="2"/>
  <c r="BK364" i="2"/>
  <c r="BK352" i="2"/>
  <c r="J342" i="2"/>
  <c r="J340" i="2"/>
  <c r="J338" i="2"/>
  <c r="BK333" i="2"/>
  <c r="BK330" i="2"/>
  <c r="BK324" i="2"/>
  <c r="J322" i="2"/>
  <c r="BK313" i="2"/>
  <c r="J310" i="2"/>
  <c r="BK309" i="2"/>
  <c r="J290" i="2"/>
  <c r="J283" i="2"/>
  <c r="J274" i="2"/>
  <c r="J266" i="2"/>
  <c r="BK263" i="2"/>
  <c r="BK262" i="2"/>
  <c r="J260" i="2"/>
  <c r="J234" i="2"/>
  <c r="BK232" i="2"/>
  <c r="BK228" i="2"/>
  <c r="BK220" i="2"/>
  <c r="J215" i="2"/>
  <c r="J200" i="2"/>
  <c r="BK196" i="2"/>
  <c r="J173" i="2"/>
  <c r="BK165" i="2"/>
  <c r="J163" i="2"/>
  <c r="BK147" i="2"/>
  <c r="BK122" i="2"/>
  <c r="BK117" i="2"/>
  <c r="BK114" i="2"/>
  <c r="BK111" i="2"/>
  <c r="J108" i="2"/>
  <c r="J103" i="2"/>
  <c r="BK102" i="3"/>
  <c r="J390" i="2"/>
  <c r="BK380" i="2"/>
  <c r="BK369" i="2"/>
  <c r="BK328" i="2"/>
  <c r="BK319" i="2"/>
  <c r="J312" i="2"/>
  <c r="BK294" i="2"/>
  <c r="BK290" i="2"/>
  <c r="J264" i="2"/>
  <c r="J256" i="2"/>
  <c r="BK252" i="2"/>
  <c r="J245" i="2"/>
  <c r="J218" i="2"/>
  <c r="J193" i="2"/>
  <c r="BK187" i="2"/>
  <c r="J183" i="2"/>
  <c r="BK149" i="2"/>
  <c r="J122" i="2"/>
  <c r="J117" i="2"/>
  <c r="J114" i="2"/>
  <c r="BK411" i="2"/>
  <c r="J411" i="2"/>
  <c r="J408" i="2"/>
  <c r="J405" i="2"/>
  <c r="BK399" i="2"/>
  <c r="BK237" i="2"/>
  <c r="BK200" i="2"/>
  <c r="J181" i="2"/>
  <c r="J147" i="2"/>
  <c r="J145" i="2"/>
  <c r="BK132" i="2"/>
  <c r="R403" i="2" l="1"/>
  <c r="T116" i="2"/>
  <c r="P172" i="2"/>
  <c r="R242" i="2"/>
  <c r="P282" i="2"/>
  <c r="R304" i="2"/>
  <c r="P102" i="2"/>
  <c r="T172" i="2"/>
  <c r="P242" i="2"/>
  <c r="BK282" i="2"/>
  <c r="J282" i="2"/>
  <c r="J72" i="2" s="1"/>
  <c r="BK289" i="2"/>
  <c r="J289" i="2"/>
  <c r="J73" i="2" s="1"/>
  <c r="T289" i="2"/>
  <c r="BK375" i="2"/>
  <c r="J375" i="2" s="1"/>
  <c r="J75" i="2" s="1"/>
  <c r="P116" i="2"/>
  <c r="BK172" i="2"/>
  <c r="J172" i="2"/>
  <c r="J65" i="2" s="1"/>
  <c r="P217" i="2"/>
  <c r="R251" i="2"/>
  <c r="T102" i="2"/>
  <c r="R144" i="2"/>
  <c r="T217" i="2"/>
  <c r="P251" i="2"/>
  <c r="P239" i="2" s="1"/>
  <c r="R282" i="2"/>
  <c r="R239" i="2" s="1"/>
  <c r="T304" i="2"/>
  <c r="BK81" i="3"/>
  <c r="J81" i="3"/>
  <c r="J60" i="3" s="1"/>
  <c r="BK116" i="2"/>
  <c r="J116" i="2" s="1"/>
  <c r="J62" i="2" s="1"/>
  <c r="R172" i="2"/>
  <c r="T251" i="2"/>
  <c r="T282" i="2"/>
  <c r="P289" i="2"/>
  <c r="R289" i="2"/>
  <c r="T375" i="2"/>
  <c r="T239" i="2" s="1"/>
  <c r="R102" i="2"/>
  <c r="BK144" i="2"/>
  <c r="J144" i="2"/>
  <c r="J64" i="2" s="1"/>
  <c r="P144" i="2"/>
  <c r="BK217" i="2"/>
  <c r="J217" i="2" s="1"/>
  <c r="J66" i="2" s="1"/>
  <c r="BK242" i="2"/>
  <c r="J242" i="2"/>
  <c r="J70" i="2"/>
  <c r="T242" i="2"/>
  <c r="P304" i="2"/>
  <c r="P375" i="2"/>
  <c r="R81" i="3"/>
  <c r="R80" i="3" s="1"/>
  <c r="P81" i="3"/>
  <c r="P80" i="3"/>
  <c r="AU56" i="1" s="1"/>
  <c r="BK102" i="2"/>
  <c r="J102" i="2"/>
  <c r="J61" i="2" s="1"/>
  <c r="R116" i="2"/>
  <c r="T144" i="2"/>
  <c r="R217" i="2"/>
  <c r="BK251" i="2"/>
  <c r="J251" i="2" s="1"/>
  <c r="J71" i="2" s="1"/>
  <c r="BK304" i="2"/>
  <c r="J304" i="2" s="1"/>
  <c r="J74" i="2" s="1"/>
  <c r="R375" i="2"/>
  <c r="T81" i="3"/>
  <c r="T80" i="3"/>
  <c r="BE193" i="2"/>
  <c r="BE203" i="2"/>
  <c r="BE218" i="2"/>
  <c r="BE232" i="2"/>
  <c r="BE302" i="2"/>
  <c r="BE408" i="2"/>
  <c r="BE411" i="2"/>
  <c r="BK398" i="2"/>
  <c r="J398" i="2" s="1"/>
  <c r="J76" i="2" s="1"/>
  <c r="F55" i="2"/>
  <c r="BE108" i="2"/>
  <c r="BE127" i="2"/>
  <c r="BE196" i="2"/>
  <c r="BE220" i="2"/>
  <c r="BE260" i="2"/>
  <c r="BE313" i="2"/>
  <c r="BE330" i="2"/>
  <c r="BE382" i="2"/>
  <c r="BK139" i="2"/>
  <c r="J139" i="2"/>
  <c r="J63" i="2" s="1"/>
  <c r="BK410" i="2"/>
  <c r="J410" i="2"/>
  <c r="J80" i="2" s="1"/>
  <c r="J52" i="2"/>
  <c r="E90" i="2"/>
  <c r="J96" i="2"/>
  <c r="BE154" i="2"/>
  <c r="BE181" i="2"/>
  <c r="BE187" i="2"/>
  <c r="BE207" i="2"/>
  <c r="BE230" i="2"/>
  <c r="BE237" i="2"/>
  <c r="BE241" i="2"/>
  <c r="BE256" i="2"/>
  <c r="BE264" i="2"/>
  <c r="BE280" i="2"/>
  <c r="BE287" i="2"/>
  <c r="BE297" i="2"/>
  <c r="BE299" i="2"/>
  <c r="BE305" i="2"/>
  <c r="BE347" i="2"/>
  <c r="BE373" i="2"/>
  <c r="BE99" i="3"/>
  <c r="BE103" i="2"/>
  <c r="BE134" i="2"/>
  <c r="BE224" i="2"/>
  <c r="BE263" i="2"/>
  <c r="BE270" i="2"/>
  <c r="BE309" i="2"/>
  <c r="BE327" i="2"/>
  <c r="BE352" i="2"/>
  <c r="BE396" i="2"/>
  <c r="BK407" i="2"/>
  <c r="J407" i="2"/>
  <c r="J79" i="2" s="1"/>
  <c r="J97" i="2"/>
  <c r="BE111" i="2"/>
  <c r="BE145" i="2"/>
  <c r="BE159" i="2"/>
  <c r="BE170" i="2"/>
  <c r="BE210" i="2"/>
  <c r="BE222" i="2"/>
  <c r="BE243" i="2"/>
  <c r="BE249" i="2"/>
  <c r="BE333" i="2"/>
  <c r="BE364" i="2"/>
  <c r="BE394" i="2"/>
  <c r="BE399" i="2"/>
  <c r="BE140" i="2"/>
  <c r="BE185" i="2"/>
  <c r="BE252" i="2"/>
  <c r="BE266" i="2"/>
  <c r="BE312" i="2"/>
  <c r="BE319" i="2"/>
  <c r="BE321" i="2"/>
  <c r="BE324" i="2"/>
  <c r="BE326" i="2"/>
  <c r="BE340" i="2"/>
  <c r="BE357" i="2"/>
  <c r="BE362" i="2"/>
  <c r="BE376" i="2"/>
  <c r="BE380" i="2"/>
  <c r="BK236" i="2"/>
  <c r="J236" i="2" s="1"/>
  <c r="J67" i="2" s="1"/>
  <c r="BK240" i="2"/>
  <c r="J74" i="3"/>
  <c r="J76" i="3"/>
  <c r="BE102" i="3"/>
  <c r="BE114" i="2"/>
  <c r="BE117" i="2"/>
  <c r="BE147" i="2"/>
  <c r="BE183" i="2"/>
  <c r="BE189" i="2"/>
  <c r="BE228" i="2"/>
  <c r="BE234" i="2"/>
  <c r="BE278" i="2"/>
  <c r="BE283" i="2"/>
  <c r="BE294" i="2"/>
  <c r="BE317" i="2"/>
  <c r="BE328" i="2"/>
  <c r="BE342" i="2"/>
  <c r="BE365" i="2"/>
  <c r="BE378" i="2"/>
  <c r="BE390" i="2"/>
  <c r="BE92" i="3"/>
  <c r="BE93" i="3"/>
  <c r="BE95" i="3"/>
  <c r="BE96" i="3"/>
  <c r="BE97" i="3"/>
  <c r="BE98" i="3"/>
  <c r="BE100" i="3"/>
  <c r="BE101" i="3"/>
  <c r="BE122" i="2"/>
  <c r="BE132" i="2"/>
  <c r="BE149" i="2"/>
  <c r="BE163" i="2"/>
  <c r="BE165" i="2"/>
  <c r="BE173" i="2"/>
  <c r="BE177" i="2"/>
  <c r="BE200" i="2"/>
  <c r="BE215" i="2"/>
  <c r="BE245" i="2"/>
  <c r="BE262" i="2"/>
  <c r="BE274" i="2"/>
  <c r="BE290" i="2"/>
  <c r="BE310" i="2"/>
  <c r="BE322" i="2"/>
  <c r="BE338" i="2"/>
  <c r="BE344" i="2"/>
  <c r="BE369" i="2"/>
  <c r="BE384" i="2"/>
  <c r="BE405" i="2"/>
  <c r="BK404" i="2"/>
  <c r="J404" i="2" s="1"/>
  <c r="J78" i="2" s="1"/>
  <c r="E48" i="3"/>
  <c r="F55" i="3"/>
  <c r="BE82" i="3"/>
  <c r="BE84" i="3"/>
  <c r="BE86" i="3"/>
  <c r="BE87" i="3"/>
  <c r="BE88" i="3"/>
  <c r="BE89" i="3"/>
  <c r="BE90" i="3"/>
  <c r="BE91" i="3"/>
  <c r="F35" i="2"/>
  <c r="BB55" i="1" s="1"/>
  <c r="J34" i="3"/>
  <c r="AW56" i="1"/>
  <c r="F35" i="3"/>
  <c r="BB56" i="1"/>
  <c r="F36" i="3"/>
  <c r="BC56" i="1" s="1"/>
  <c r="F34" i="3"/>
  <c r="BA56" i="1" s="1"/>
  <c r="J34" i="2"/>
  <c r="AW55" i="1"/>
  <c r="F37" i="3"/>
  <c r="BD56" i="1"/>
  <c r="F37" i="2"/>
  <c r="BD55" i="1" s="1"/>
  <c r="F34" i="2"/>
  <c r="BA55" i="1" s="1"/>
  <c r="F36" i="2"/>
  <c r="BC55" i="1"/>
  <c r="P101" i="2" l="1"/>
  <c r="P100" i="2"/>
  <c r="AU55" i="1"/>
  <c r="T101" i="2"/>
  <c r="T100" i="2"/>
  <c r="BK239" i="2"/>
  <c r="J239" i="2"/>
  <c r="J68" i="2" s="1"/>
  <c r="R101" i="2"/>
  <c r="R100" i="2"/>
  <c r="BK101" i="2"/>
  <c r="J101" i="2" s="1"/>
  <c r="J60" i="2" s="1"/>
  <c r="BK80" i="3"/>
  <c r="J80" i="3"/>
  <c r="J59" i="3" s="1"/>
  <c r="J240" i="2"/>
  <c r="J69" i="2"/>
  <c r="BK403" i="2"/>
  <c r="J403" i="2"/>
  <c r="J77" i="2"/>
  <c r="AU54" i="1"/>
  <c r="BD54" i="1"/>
  <c r="W33" i="1" s="1"/>
  <c r="J33" i="2"/>
  <c r="AV55" i="1" s="1"/>
  <c r="AT55" i="1" s="1"/>
  <c r="BB54" i="1"/>
  <c r="W31" i="1" s="1"/>
  <c r="BC54" i="1"/>
  <c r="AY54" i="1"/>
  <c r="F33" i="2"/>
  <c r="AZ55" i="1" s="1"/>
  <c r="BA54" i="1"/>
  <c r="AW54" i="1"/>
  <c r="AK30" i="1" s="1"/>
  <c r="J33" i="3"/>
  <c r="AV56" i="1" s="1"/>
  <c r="AT56" i="1" s="1"/>
  <c r="F33" i="3"/>
  <c r="AZ56" i="1" s="1"/>
  <c r="BK100" i="2" l="1"/>
  <c r="J100" i="2"/>
  <c r="J59" i="2"/>
  <c r="AZ54" i="1"/>
  <c r="AV54" i="1"/>
  <c r="AK29" i="1" s="1"/>
  <c r="W32" i="1"/>
  <c r="AX54" i="1"/>
  <c r="W30" i="1"/>
  <c r="J30" i="3"/>
  <c r="AG56" i="1" s="1"/>
  <c r="AN56" i="1" s="1"/>
  <c r="J39" i="3" l="1"/>
  <c r="AT54" i="1"/>
  <c r="W29" i="1"/>
  <c r="J30" i="2"/>
  <c r="AG55" i="1"/>
  <c r="AN55" i="1"/>
  <c r="J39" i="2" l="1"/>
  <c r="AG54" i="1"/>
  <c r="AK26" i="1"/>
  <c r="AK35" i="1" s="1"/>
  <c r="AN54" i="1" l="1"/>
</calcChain>
</file>

<file path=xl/sharedStrings.xml><?xml version="1.0" encoding="utf-8"?>
<sst xmlns="http://schemas.openxmlformats.org/spreadsheetml/2006/main" count="3556" uniqueCount="785">
  <si>
    <t>Export Komplet</t>
  </si>
  <si>
    <t>VZ</t>
  </si>
  <si>
    <t>2.0</t>
  </si>
  <si>
    <t>ZAMOK</t>
  </si>
  <si>
    <t>False</t>
  </si>
  <si>
    <t>{6f9601ea-6015-44f5-82df-0bf8fbcc11fa}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</si>
  <si>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</si>
  <si>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</si>
  <si>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</si>
  <si>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</si>
  <si>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</si>
  <si>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</si>
  <si>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</si>
  <si>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</si>
  <si>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</si>
  <si>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</si>
  <si>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</si>
  <si>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objektu sklad plynů st. 2832, k. ú. Cheb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</si>
  <si>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</si>
  <si>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</si>
  <si>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</si>
  <si>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</si>
  <si>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</si>
  <si>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</si>
  <si>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</si>
  <si>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</si>
  <si>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Karlovarská krajská nemocnice, a. s., Nemocnice Ch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</si>
  <si>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</si>
  <si>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</si>
  <si>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</si>
  <si>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</si>
  <si>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</si>
  <si>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</si>
  <si>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</si>
  <si>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</si>
  <si>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</si>
  <si>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</si>
  <si>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</si>
  <si>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</si>
  <si>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</si>
  <si>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</si>
  <si>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</si>
  <si>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</si>
  <si>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</si>
  <si>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</si>
  <si>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</si>
  <si>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</si>
  <si>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</si>
  <si>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</si>
  <si>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</si>
  <si>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</si>
  <si>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</si>
  <si>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</si>
  <si>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</si>
  <si>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</si>
  <si>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</si>
  <si>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</si>
  <si>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</si>
  <si>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</si>
  <si>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</si>
  <si>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</si>
  <si>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</si>
  <si>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</si>
  <si>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</si>
  <si>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</si>
  <si>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</si>
  <si>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</si>
  <si>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</si>
  <si>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</si>
  <si>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</si>
  <si>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</si>
  <si>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</si>
  <si>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</si>
  <si>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</si>
  <si>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</si>
  <si>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Vnější stavební úpravy</t>
  </si>
  <si>
    <t>STA</t>
  </si>
  <si>
    <t>1</t>
  </si>
  <si>
    <t>{ef0608bd-d53e-437c-adac-c030e1e6c1e6}</t>
  </si>
  <si>
    <t>2</t>
  </si>
  <si>
    <t>02</t>
  </si>
  <si>
    <t>Hromosvod</t>
  </si>
  <si>
    <t>{561b2eff-5fc2-49e6-935c-37cfa3dbdd00}</t>
  </si>
  <si>
    <t>KRYCÍ LIST SOUPISU PRACÍ</t>
  </si>
  <si>
    <t>Objekt:</t>
  </si>
  <si>
    <t>01 - Vnější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</si>
  <si>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</si>
  <si>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</si>
  <si>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</si>
  <si>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</si>
  <si>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</si>
  <si>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</si>
  <si>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</si>
  <si>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</si>
  <si>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</si>
  <si>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</si>
  <si>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</si>
  <si>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</si>
  <si>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</si>
  <si>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</si>
  <si>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</si>
  <si>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</si>
  <si>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</si>
  <si>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</si>
  <si>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</si>
  <si>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</si>
  <si>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</si>
  <si>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</si>
  <si>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</si>
  <si>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</si>
  <si>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</si>
  <si>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</si>
  <si>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</si>
  <si>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</si>
  <si>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</si>
  <si>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</si>
  <si>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</si>
  <si>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</si>
  <si>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</si>
  <si>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</si>
  <si>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</si>
  <si>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</si>
  <si>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</si>
  <si>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</si>
  <si>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</si>
  <si>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</si>
  <si>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</si>
  <si>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</si>
  <si>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</si>
  <si>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</si>
  <si>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</si>
  <si>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</si>
  <si>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2025 01</t>
  </si>
  <si>
    <t>4</t>
  </si>
  <si>
    <t>-1672417823</t>
  </si>
  <si>
    <t>Online PSC</t>
  </si>
  <si>
    <t>https://podminky.urs.cz/item/CS_URS_2025_01/132251101</t>
  </si>
  <si>
    <t>VV</t>
  </si>
  <si>
    <t>"základové pasy pod rampu" (1,7*0,5*1)*4</t>
  </si>
  <si>
    <t>"základová pas pod schody" (1,7*0,3*1)*1</t>
  </si>
  <si>
    <t>Součet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</si>
  <si>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</si>
  <si>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</si>
  <si>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-423143157</t>
  </si>
  <si>
    <t>https://podminky.urs.cz/item/CS_URS_2025_01/162751113</t>
  </si>
  <si>
    <t>P</t>
  </si>
  <si>
    <t>Poznámka k položce:_x000D_
Skládka Chocovice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</si>
  <si>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</si>
  <si>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</si>
  <si>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</si>
  <si>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</si>
  <si>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-715680903</t>
  </si>
  <si>
    <t>https://podminky.urs.cz/item/CS_URS_2025_01/171201231</t>
  </si>
  <si>
    <t>3,91*1,8 'Přepočtené koeficientem množství</t>
  </si>
  <si>
    <t>171251201</t>
  </si>
  <si>
    <t>Uložení sypaniny na skládky nebo meziskládky bez hutnění s upravením uložené sypaniny do předepsaného tvaru</t>
  </si>
  <si>
    <t>855462822</t>
  </si>
  <si>
    <t>https://podminky.urs.cz/item/CS_URS_2025_01/171251201</t>
  </si>
  <si>
    <t>Zakládání</t>
  </si>
  <si>
    <t>5</t>
  </si>
  <si>
    <t>271572211</t>
  </si>
  <si>
    <t>Podsyp pod základové konstrukce se zhutněním a urovnáním povrchu ze štěrkopísku netříděného</t>
  </si>
  <si>
    <t>792784347</t>
  </si>
  <si>
    <t>https://podminky.urs.cz/item/CS_URS_2025_01/271572211</t>
  </si>
  <si>
    <t>"základové pasy pod rampu" (1,7*0,5*0,1)*4</t>
  </si>
  <si>
    <t>"základová pas pod schody" (1,7*0,3*0,1)*1</t>
  </si>
  <si>
    <t>6</t>
  </si>
  <si>
    <t>274313811</t>
  </si>
  <si>
    <t>Základy z betonu prostého pasy betonu kamenem neprokládaného tř. C 25/30</t>
  </si>
  <si>
    <t>308638568</t>
  </si>
  <si>
    <t>https://podminky.urs.cz/item/CS_URS_2025_01/274313811</t>
  </si>
  <si>
    <t>"základové pasy pod rampu" (1,7*0,5*0,9)*4</t>
  </si>
  <si>
    <t>"základová pas pod schody" (1,7*0,3*0,9)*1</t>
  </si>
  <si>
    <t>7</t>
  </si>
  <si>
    <t>274351121</t>
  </si>
  <si>
    <t>Bednění základů pasů rovné zřízení</t>
  </si>
  <si>
    <t>m2</t>
  </si>
  <si>
    <t>1669076547</t>
  </si>
  <si>
    <t>https://podminky.urs.cz/item/CS_URS_2025_01/274351121</t>
  </si>
  <si>
    <t>"základové pasy pod rampu" (1,66*0,5*1)*4</t>
  </si>
  <si>
    <t>"základová pas pod schody" (1,66*0,3*1)*1</t>
  </si>
  <si>
    <t>8</t>
  </si>
  <si>
    <t>274351122</t>
  </si>
  <si>
    <t>Bednění základů pasů rovné odstranění</t>
  </si>
  <si>
    <t>228578630</t>
  </si>
  <si>
    <t>https://podminky.urs.cz/item/CS_URS_2025_01/274351122</t>
  </si>
  <si>
    <t>9</t>
  </si>
  <si>
    <t>274364171</t>
  </si>
  <si>
    <t>Základové kostry z betonářské oceli pasů potažení boků svislých nebo šikmých hustým drátěným pletivem nahrazujícím bednění, s jeho dodáním s povrchem matným</t>
  </si>
  <si>
    <t>711041952</t>
  </si>
  <si>
    <t>https://podminky.urs.cz/item/CS_URS_2025_01/274364171</t>
  </si>
  <si>
    <t>(1,66*2+0,5*2)*1*4</t>
  </si>
  <si>
    <t>(1,66*2+0,3*2)*1*1</t>
  </si>
  <si>
    <t>Svislé a kompletní konstrukce</t>
  </si>
  <si>
    <t>10</t>
  </si>
  <si>
    <t>310271081</t>
  </si>
  <si>
    <t>Zazdívka otvorů ve zdivu nadzákladovém pórobetonovými tvárnicemi plochy přes 1 do 4 m2, tl. zdiva 375 mm, pevnost tvárnic do P2</t>
  </si>
  <si>
    <t>1241927523</t>
  </si>
  <si>
    <t>https://podminky.urs.cz/item/CS_URS_2025_01/310271081</t>
  </si>
  <si>
    <t>"stávající luxferová okna" (1,7*1)*3</t>
  </si>
  <si>
    <t>Úpravy povrchů, podlahy a osazování výplní</t>
  </si>
  <si>
    <t>11</t>
  </si>
  <si>
    <t>622135011</t>
  </si>
  <si>
    <t>Vyrovnání nerovností podkladu vnějších omítaných ploch tmelem, tl. do 2 mm stěn</t>
  </si>
  <si>
    <t>-133706357</t>
  </si>
  <si>
    <t>https://podminky.urs.cz/item/CS_URS_2025_01/622135011</t>
  </si>
  <si>
    <t>622151021</t>
  </si>
  <si>
    <t>Penetrační nátěr vnějších pastovitých tenkovrstvých omítek mozaikových akrylátový stěn</t>
  </si>
  <si>
    <t>-800699275</t>
  </si>
  <si>
    <t>https://podminky.urs.cz/item/CS_URS_2025_01/622151021</t>
  </si>
  <si>
    <t>13</t>
  </si>
  <si>
    <t>622321121</t>
  </si>
  <si>
    <t>Omítka vápenocementová vnějších ploch nanášená ručně jednovrstvá, tloušťky do 15 mm hladká stěn</t>
  </si>
  <si>
    <t>938180901</t>
  </si>
  <si>
    <t>https://podminky.urs.cz/item/CS_URS_2025_01/622321121</t>
  </si>
  <si>
    <t>(6,06*2+11,5*2)*4,6</t>
  </si>
  <si>
    <t>"dveře" (-0,85*1,96)*3</t>
  </si>
  <si>
    <t>14</t>
  </si>
  <si>
    <t>622325101</t>
  </si>
  <si>
    <t>Oprava vápenocementové omítky vnějších ploch stupně členitosti 1 hladké stěn, v rozsahu opravované plochy do 10%</t>
  </si>
  <si>
    <t>-1793397386</t>
  </si>
  <si>
    <t>https://podminky.urs.cz/item/CS_URS_2025_01/622325101</t>
  </si>
  <si>
    <t>15</t>
  </si>
  <si>
    <t>622511112</t>
  </si>
  <si>
    <t>Omítka tenkovrstvá akrylátová vnějších ploch probarvená bez penetrace mozaiková střednězrnná stěn</t>
  </si>
  <si>
    <t>-1240390575</t>
  </si>
  <si>
    <t>https://podminky.urs.cz/item/CS_URS_2025_01/622511112</t>
  </si>
  <si>
    <t>(6,06*2+11,5*2)*0,9</t>
  </si>
  <si>
    <t>16</t>
  </si>
  <si>
    <t>629135101</t>
  </si>
  <si>
    <t>Vyrovnávací vrstva z cementové malty pod klempířskými prvky šířky do 150 mm</t>
  </si>
  <si>
    <t>m</t>
  </si>
  <si>
    <t>-597045977</t>
  </si>
  <si>
    <t>https://podminky.urs.cz/item/CS_URS_2025_01/629135101</t>
  </si>
  <si>
    <t>17</t>
  </si>
  <si>
    <t>629991011</t>
  </si>
  <si>
    <t>Zakrytí vnějších ploch před znečištěním včetně pozdějšího odkrytí výplní otvorů a svislých ploch fólií přilepenou lepící páskou</t>
  </si>
  <si>
    <t>-213120309</t>
  </si>
  <si>
    <t>https://podminky.urs.cz/item/CS_URS_2025_01/629991011</t>
  </si>
  <si>
    <t>"okna" 1*1*3</t>
  </si>
  <si>
    <t>"dveře" 0,86*1,96*3</t>
  </si>
  <si>
    <t>18</t>
  </si>
  <si>
    <t>629995101</t>
  </si>
  <si>
    <t>Očištění vnějších ploch tlakovou vodou omytím tlakovou vodou</t>
  </si>
  <si>
    <t>-1986496681</t>
  </si>
  <si>
    <t>https://podminky.urs.cz/item/CS_URS_2025_01/629995101</t>
  </si>
  <si>
    <t>Ostatní konstrukce a práce, bourání</t>
  </si>
  <si>
    <t>19</t>
  </si>
  <si>
    <t>941211111</t>
  </si>
  <si>
    <t>Lešení řadové rámové lehké pracovní s podlahami s provozním zatížením tř. 3 do 200 kg/m2 šířky tř. SW06 od 0,6 do 0,9 m výšky do 10 m montáž</t>
  </si>
  <si>
    <t>1433161291</t>
  </si>
  <si>
    <t>https://podminky.urs.cz/item/CS_URS_2025_01/941211111</t>
  </si>
  <si>
    <t>(6*2+12*2)*4,6</t>
  </si>
  <si>
    <t>20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</si>
  <si>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</si>
  <si>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</si>
  <si>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1828034362</t>
  </si>
  <si>
    <t>https://podminky.urs.cz/item/CS_URS_2025_01/941211211</t>
  </si>
  <si>
    <t>165,6*30</t>
  </si>
  <si>
    <t>941211811</t>
  </si>
  <si>
    <t>Lešení řadové rámové lehké pracovní s podlahami s provozním zatížením tř. 3 do 200 kg/m2 šířky tř. SW06 od 0,6 do 0,9 m výšky do 10 m demontáž</t>
  </si>
  <si>
    <t>-1204213655</t>
  </si>
  <si>
    <t>https://podminky.urs.cz/item/CS_URS_2025_01/941211811</t>
  </si>
  <si>
    <t>22</t>
  </si>
  <si>
    <t>944511111</t>
  </si>
  <si>
    <t>Síť ochranná zavěšená na konstrukci lešení z textilie z umělých vláken montáž</t>
  </si>
  <si>
    <t>-1375281707</t>
  </si>
  <si>
    <t>https://podminky.urs.cz/item/CS_URS_2025_01/944511111</t>
  </si>
  <si>
    <t>23</t>
  </si>
  <si>
    <t>944511211</t>
  </si>
  <si>
    <t>Síť ochranná zavěšená na konstrukci lešení z textilie z umělých vláken příplatek k ceně za každý den použití</t>
  </si>
  <si>
    <t>1503387645</t>
  </si>
  <si>
    <t>https://podminky.urs.cz/item/CS_URS_2025_01/944511211</t>
  </si>
  <si>
    <t>24</t>
  </si>
  <si>
    <t>944511811</t>
  </si>
  <si>
    <t>Síť ochranná zavěšená na konstrukci lešení z textilie z umělých vláken demontáž</t>
  </si>
  <si>
    <t>-892422085</t>
  </si>
  <si>
    <t>https://podminky.urs.cz/item/CS_URS_2025_01/944511811</t>
  </si>
  <si>
    <t>25</t>
  </si>
  <si>
    <t>949101112</t>
  </si>
  <si>
    <t>Lešení pomocné pracovní pro objekty pozemních staveb pro zatížení do 150 kg/m2, o výšce lešeňové podlahy přes 1,9 do 3,5 m</t>
  </si>
  <si>
    <t>1017739548</t>
  </si>
  <si>
    <t>https://podminky.urs.cz/item/CS_URS_2025_01/949101112</t>
  </si>
  <si>
    <t>(5*3,3)*3</t>
  </si>
  <si>
    <t>26</t>
  </si>
  <si>
    <t>962021104R</t>
  </si>
  <si>
    <t>Bouráníí zdiva a pilířů z kamene nebo cihel</t>
  </si>
  <si>
    <t>-2036396755</t>
  </si>
  <si>
    <t>"pod stávající rampou" (0,4*0,4*0,9)*4</t>
  </si>
  <si>
    <t>27</t>
  </si>
  <si>
    <t>962081131</t>
  </si>
  <si>
    <t>Bourání příček nebo přizdívek ze skleněných tvárnic, tl. do 100 mm</t>
  </si>
  <si>
    <t>-1532764670</t>
  </si>
  <si>
    <t>https://podminky.urs.cz/item/CS_URS_2025_01/962081131</t>
  </si>
  <si>
    <t>"luxfery" (2,7*1)*3</t>
  </si>
  <si>
    <t>28</t>
  </si>
  <si>
    <t>963051103R</t>
  </si>
  <si>
    <t>Bourání železobetonových ramp</t>
  </si>
  <si>
    <t>1637245268</t>
  </si>
  <si>
    <t>11,5*1,46*0,2</t>
  </si>
  <si>
    <t>29</t>
  </si>
  <si>
    <t>968072455</t>
  </si>
  <si>
    <t>Vybourání kovových rámů oken s křídly, dveřních zárubní, vrat, stěn, ostění nebo obkladů dveřních zárubní, plochy do 2 m2</t>
  </si>
  <si>
    <t>-2059551813</t>
  </si>
  <si>
    <t>https://podminky.urs.cz/item/CS_URS_2025_01/968072455</t>
  </si>
  <si>
    <t>"dveře" (0,85*1,96)*3</t>
  </si>
  <si>
    <t>30</t>
  </si>
  <si>
    <t>976072221</t>
  </si>
  <si>
    <t>Vybourání kovových madel, zábradlí, dvířek, zděří, kotevních želez komínových a topných dvířek, ventilací apod., plochy do 0,30 m2, ze zdiva cihelného nebo kamenného</t>
  </si>
  <si>
    <t>kus</t>
  </si>
  <si>
    <t>1533857501</t>
  </si>
  <si>
    <t>https://podminky.urs.cz/item/CS_URS_2025_01/976072221</t>
  </si>
  <si>
    <t>Poznámka k položce:_x000D_
Zámečnické prvky na fasádě</t>
  </si>
  <si>
    <t>31</t>
  </si>
  <si>
    <t>978015321</t>
  </si>
  <si>
    <t>Otlučení vápenných nebo vápenocementových omítek vnějších ploch s vyškrabáním spar a s očištěním zdiva stupně členitosti 1 a 2, v rozsahu do 10 %</t>
  </si>
  <si>
    <t>1863723682</t>
  </si>
  <si>
    <t>https://podminky.urs.cz/item/CS_URS_2025_01/978015321</t>
  </si>
  <si>
    <t>32</t>
  </si>
  <si>
    <t>993111111</t>
  </si>
  <si>
    <t>Dovoz a odvoz lešení včetně naložení a složení řadového, na vzdálenost do 10 km</t>
  </si>
  <si>
    <t>229730492</t>
  </si>
  <si>
    <t>https://podminky.urs.cz/item/CS_URS_2025_01/993111111</t>
  </si>
  <si>
    <t>997</t>
  </si>
  <si>
    <t>Doprava suti a vybouraných hmot</t>
  </si>
  <si>
    <t>33</t>
  </si>
  <si>
    <t>997006014</t>
  </si>
  <si>
    <t>Úprava stavebního odpadu pytlování nebezpečného odpadu s obsahem azbestu z vlnitých tabulí</t>
  </si>
  <si>
    <t>111858032</t>
  </si>
  <si>
    <t>https://podminky.urs.cz/item/CS_URS_2025_01/997006014</t>
  </si>
  <si>
    <t>34</t>
  </si>
  <si>
    <t>997013211</t>
  </si>
  <si>
    <t>Vnitrostaveništní doprava suti a vybouraných hmot vodorovně do 50 m s naložením ručně pro budovy a haly výšky do 6 m</t>
  </si>
  <si>
    <t>2066800538</t>
  </si>
  <si>
    <t>https://podminky.urs.cz/item/CS_URS_2025_01/997013211</t>
  </si>
  <si>
    <t>35</t>
  </si>
  <si>
    <t>997013501</t>
  </si>
  <si>
    <t>Odvoz suti a vybouraných hmot na skládku nebo meziskládku se složením, na vzdálenost do 1 km</t>
  </si>
  <si>
    <t>2087032586</t>
  </si>
  <si>
    <t>https://podminky.urs.cz/item/CS_URS_2025_01/997013501</t>
  </si>
  <si>
    <t>36</t>
  </si>
  <si>
    <t>997013509</t>
  </si>
  <si>
    <t>Odvoz suti a vybouraných hmot na skládku nebo meziskládku se složením, na vzdálenost Příplatek k ceně za každý další započatý 1 km přes 1 km</t>
  </si>
  <si>
    <t>-48067352</t>
  </si>
  <si>
    <t>https://podminky.urs.cz/item/CS_URS_2025_01/997013509</t>
  </si>
  <si>
    <t>12,99*4,8 'Přepočtené koeficientem množství</t>
  </si>
  <si>
    <t>37</t>
  </si>
  <si>
    <t>997013804</t>
  </si>
  <si>
    <t>Poplatek za uložení stavebního odpadu na skládce (skládkovné) ze skla zatříděného do Katalogu odpadů pod kódem 17 02 02</t>
  </si>
  <si>
    <t>987259586</t>
  </si>
  <si>
    <t>https://podminky.urs.cz/item/CS_URS_2025_01/997013804</t>
  </si>
  <si>
    <t>38</t>
  </si>
  <si>
    <t>997013821</t>
  </si>
  <si>
    <t>Poplatek za uložení stavebního odpadu na skládce (skládkovné) ze stavebních materiálů obsahujících azbest zatříděných do Katalogu odpadů pod kódem 17 06 05</t>
  </si>
  <si>
    <t>1080906426</t>
  </si>
  <si>
    <t>https://podminky.urs.cz/item/CS_URS_2025_01/997013821</t>
  </si>
  <si>
    <t>39</t>
  </si>
  <si>
    <t>997013862</t>
  </si>
  <si>
    <t>Poplatek za uložení stavebního odpadu na recyklační skládce (skládkovné) z armovaného betonu zatříděného do Katalogu odpadů pod kódem 17 01 01</t>
  </si>
  <si>
    <t>-1877440903</t>
  </si>
  <si>
    <t>https://podminky.urs.cz/item/CS_URS_2025_01/997013862</t>
  </si>
  <si>
    <t>40</t>
  </si>
  <si>
    <t>997013871</t>
  </si>
  <si>
    <t>Poplatek za uložení stavebního odpadu na recyklační skládce (skládkovné) směsného stavebního a demoličního zatříděného do Katalogu odpadů pod kódem 17 09 04</t>
  </si>
  <si>
    <t>-578758278</t>
  </si>
  <si>
    <t>https://podminky.urs.cz/item/CS_URS_2025_01/997013871</t>
  </si>
  <si>
    <t>998</t>
  </si>
  <si>
    <t>Přesun hmot</t>
  </si>
  <si>
    <t>41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</si>
  <si>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</si>
  <si>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</si>
  <si>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2055028591</t>
  </si>
  <si>
    <t>https://podminky.urs.cz/item/CS_URS_2025_01/998011001</t>
  </si>
  <si>
    <t>PSV</t>
  </si>
  <si>
    <t>Práce a dodávky PSV</t>
  </si>
  <si>
    <t>741</t>
  </si>
  <si>
    <t>Elektroinstalace - silnoproud</t>
  </si>
  <si>
    <t>42</t>
  </si>
  <si>
    <t>7414218001R</t>
  </si>
  <si>
    <t>Demontáž hromosvodného vedení bez zachování, průměru do 8 mm</t>
  </si>
  <si>
    <t>soubor</t>
  </si>
  <si>
    <t>2185219</t>
  </si>
  <si>
    <t>763</t>
  </si>
  <si>
    <t>Konstrukce suché výstavby</t>
  </si>
  <si>
    <t>43</t>
  </si>
  <si>
    <t>763131714</t>
  </si>
  <si>
    <t>Podhled ze sádrokartonových desek ostatní práce a konstrukce na podhledech ze sádrokartonových desek základní penetrační nátěr</t>
  </si>
  <si>
    <t>578129759</t>
  </si>
  <si>
    <t>https://podminky.urs.cz/item/CS_URS_2025_01/763131714</t>
  </si>
  <si>
    <t>44</t>
  </si>
  <si>
    <t>763132411</t>
  </si>
  <si>
    <t>Podhled ze sádrokartonových desek - samostatný požární předěl dvouvrstvá nosná konstrukce z ocelových profilů UA, CD s oboustrannou požární odolností, celoplošná izolace jednoduše opláštěná deskou protipožární DF tl. 15 mm, bez TI, EI Z/S 15/30</t>
  </si>
  <si>
    <t>-1515813855</t>
  </si>
  <si>
    <t>https://podminky.urs.cz/item/CS_URS_2025_01/763132411</t>
  </si>
  <si>
    <t>16,77+16,49+16,77</t>
  </si>
  <si>
    <t>45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</si>
  <si>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</si>
  <si>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</si>
  <si>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</si>
  <si>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1377587688</t>
  </si>
  <si>
    <t>https://podminky.urs.cz/item/CS_URS_2025_01/998763511</t>
  </si>
  <si>
    <t>764</t>
  </si>
  <si>
    <t>Konstrukce klempířské</t>
  </si>
  <si>
    <t>46</t>
  </si>
  <si>
    <t>764004801</t>
  </si>
  <si>
    <t>Demontáž klempířských konstrukcí žlabu podokapního do suti</t>
  </si>
  <si>
    <t>-1180266971</t>
  </si>
  <si>
    <t>https://podminky.urs.cz/item/CS_URS_2025_01/764004801</t>
  </si>
  <si>
    <t>12*2</t>
  </si>
  <si>
    <t>47</t>
  </si>
  <si>
    <t>764004861</t>
  </si>
  <si>
    <t>Demontáž klempířských konstrukcí svodu do suti</t>
  </si>
  <si>
    <t>2135754019</t>
  </si>
  <si>
    <t>https://podminky.urs.cz/item/CS_URS_2025_01/764004861</t>
  </si>
  <si>
    <t>4,7*2</t>
  </si>
  <si>
    <t>48</t>
  </si>
  <si>
    <t>764206105</t>
  </si>
  <si>
    <t>Montáž oplechování parapetů rovných, bez rohů, rozvinuté šířky do 400 mm</t>
  </si>
  <si>
    <t>-1554384826</t>
  </si>
  <si>
    <t>https://podminky.urs.cz/item/CS_URS_2025_01/764206105</t>
  </si>
  <si>
    <t>49</t>
  </si>
  <si>
    <t>M</t>
  </si>
  <si>
    <t>19420820</t>
  </si>
  <si>
    <t>plech hliníkový extrudovaný tl 1,2 mm š. 210 mm</t>
  </si>
  <si>
    <t>1819733553</t>
  </si>
  <si>
    <t>50</t>
  </si>
  <si>
    <t>60760794101R</t>
  </si>
  <si>
    <t>koncovka PVC k parapetům</t>
  </si>
  <si>
    <t>-1819895193</t>
  </si>
  <si>
    <t>51</t>
  </si>
  <si>
    <t>764211634</t>
  </si>
  <si>
    <t>Oplechování střešních prvků z pozinkovaného plechu s povrchovou úpravou hřebene nevětraného s použitím hřebenového plechu rš 330 mm</t>
  </si>
  <si>
    <t>1957274870</t>
  </si>
  <si>
    <t>https://podminky.urs.cz/item/CS_URS_2025_01/764211634</t>
  </si>
  <si>
    <t>52</t>
  </si>
  <si>
    <t>764212634</t>
  </si>
  <si>
    <t>Oplechování střešních prvků z pozinkovaného plechu s povrchovou úpravou štítu závětrnou lištou rš 330 mm</t>
  </si>
  <si>
    <t>335947995</t>
  </si>
  <si>
    <t>https://podminky.urs.cz/item/CS_URS_2025_01/764212634</t>
  </si>
  <si>
    <t>3,76*4</t>
  </si>
  <si>
    <t>53</t>
  </si>
  <si>
    <t>764212663</t>
  </si>
  <si>
    <t>Oplechování střešních prvků z pozinkovaného plechu s povrchovou úpravou okapu střechy rovné okapovým plechem rš 250 mm</t>
  </si>
  <si>
    <t>1623049563</t>
  </si>
  <si>
    <t>https://podminky.urs.cz/item/CS_URS_2025_01/764212663</t>
  </si>
  <si>
    <t>11,7*2</t>
  </si>
  <si>
    <t>54</t>
  </si>
  <si>
    <t>764511601</t>
  </si>
  <si>
    <t>Žlab podokapní z pozinkovaného plechu s povrchovou úpravou včetně háků a čel půlkruhový do rš 280 mm</t>
  </si>
  <si>
    <t>2126062472</t>
  </si>
  <si>
    <t>https://podminky.urs.cz/item/CS_URS_2025_01/764511601</t>
  </si>
  <si>
    <t>55</t>
  </si>
  <si>
    <t>764518622</t>
  </si>
  <si>
    <t>Svod z pozinkovaného plechu s upraveným povrchem včetně objímek, kolen a odskoků kruhový, průměru 100 mm</t>
  </si>
  <si>
    <t>103781909</t>
  </si>
  <si>
    <t>https://podminky.urs.cz/item/CS_URS_2025_01/764518622</t>
  </si>
  <si>
    <t>56</t>
  </si>
  <si>
    <t>998764311</t>
  </si>
  <si>
    <t>Přesun hmot pro konstrukce klempířské stanovený procentní sazbou (%) z ceny vodorovná dopravní vzdálenost do 50 m ruční (bez užtití mechanizace) v objektech výšky do 6 m</t>
  </si>
  <si>
    <t>396035558</t>
  </si>
  <si>
    <t>https://podminky.urs.cz/item/CS_URS_2025_01/998764311</t>
  </si>
  <si>
    <t>765</t>
  </si>
  <si>
    <t>Krytina skládaná</t>
  </si>
  <si>
    <t>57</t>
  </si>
  <si>
    <t>765131857</t>
  </si>
  <si>
    <t>Demontáž azbestocementové krytiny vlnité sklonu do 30° do suti</t>
  </si>
  <si>
    <t>-1537451194</t>
  </si>
  <si>
    <t>https://podminky.urs.cz/item/CS_URS_2025_01/765131857</t>
  </si>
  <si>
    <t>(11,7*3,76)*2</t>
  </si>
  <si>
    <t>58</t>
  </si>
  <si>
    <t>998765311</t>
  </si>
  <si>
    <t>Přesun hmot pro krytiny skládané stanovený procentní sazbou (%) z ceny vodorovná dopravní vzdálenost do 50 m ruční (bez užití mechanizace) na objektech výšky do 6 m</t>
  </si>
  <si>
    <t>-166593957</t>
  </si>
  <si>
    <t>https://podminky.urs.cz/item/CS_URS_2025_01/998765311</t>
  </si>
  <si>
    <t>766</t>
  </si>
  <si>
    <t>Konstrukce truhlářské</t>
  </si>
  <si>
    <t>59</t>
  </si>
  <si>
    <t>766622131</t>
  </si>
  <si>
    <t>Montáž oken plastových včetně montáže rámu plochy přes 1 m2 otevíravých do zdiva, výšky do 1,5 m</t>
  </si>
  <si>
    <t>-431760737</t>
  </si>
  <si>
    <t>https://podminky.urs.cz/item/CS_URS_2025_01/766622131</t>
  </si>
  <si>
    <t>(1*1)*3</t>
  </si>
  <si>
    <t>60</t>
  </si>
  <si>
    <t>61140050</t>
  </si>
  <si>
    <t>okno plastové otevíravé/sklopné trojsklo do plochy 1m2 s pákovým otevíráním</t>
  </si>
  <si>
    <t>437965762</t>
  </si>
  <si>
    <t>61</t>
  </si>
  <si>
    <t>766660411</t>
  </si>
  <si>
    <t>Montáž vchodových dveří včetně rámu do zdiva jednokřídlových bez nadsvětlíku</t>
  </si>
  <si>
    <t>-1050646477</t>
  </si>
  <si>
    <t>https://podminky.urs.cz/item/CS_URS_2025_01/766660411</t>
  </si>
  <si>
    <t>62</t>
  </si>
  <si>
    <t>611405010R</t>
  </si>
  <si>
    <t>dveře jednokřídlé plastové vchodové bílé plné 850x1960 mm</t>
  </si>
  <si>
    <t>-1282175144</t>
  </si>
  <si>
    <t>(0,85*1,96)*3</t>
  </si>
  <si>
    <t>63</t>
  </si>
  <si>
    <t>998766311</t>
  </si>
  <si>
    <t>Přesun hmot pro konstrukce truhlářské stanovený procentní sazbou (%) z ceny vodorovná dopravní vzdálenost do 50 m ruční (bez užití mechanizace) v objektech výšky do 6 m</t>
  </si>
  <si>
    <t>1558226590</t>
  </si>
  <si>
    <t>https://podminky.urs.cz/item/CS_URS_2025_01/998766311</t>
  </si>
  <si>
    <t>767</t>
  </si>
  <si>
    <t>Konstrukce zámečnické</t>
  </si>
  <si>
    <t>64</t>
  </si>
  <si>
    <t>767210114</t>
  </si>
  <si>
    <t>Montáž schodnic ocelových rovných na ocelovou konstrukci svařováním</t>
  </si>
  <si>
    <t>-527627185</t>
  </si>
  <si>
    <t>https://podminky.urs.cz/item/CS_URS_2025_01/767210114</t>
  </si>
  <si>
    <t>1,3*2</t>
  </si>
  <si>
    <t>65</t>
  </si>
  <si>
    <t>13611238</t>
  </si>
  <si>
    <t>plech ocelový hladký jakost S235JR tl 15mm tabule</t>
  </si>
  <si>
    <t>-1939326566</t>
  </si>
  <si>
    <t>66</t>
  </si>
  <si>
    <t>767211011</t>
  </si>
  <si>
    <t xml:space="preserve">Montáž výrobků z kompozitů schodišťových stupňů z pochůzných skládaných roštů </t>
  </si>
  <si>
    <t>-1413572490</t>
  </si>
  <si>
    <t>https://podminky.urs.cz/item/CS_URS_2025_01/767211011</t>
  </si>
  <si>
    <t>67</t>
  </si>
  <si>
    <t>63126091</t>
  </si>
  <si>
    <t>stupeň schodišťový z kompozitních skládaných roštů 1000x300x25mm</t>
  </si>
  <si>
    <t>1022535578</t>
  </si>
  <si>
    <t>68</t>
  </si>
  <si>
    <t>767391112</t>
  </si>
  <si>
    <t>Montáž krytiny z tvarovaných plechů trapézových nebo vlnitých, uchycených šroubováním</t>
  </si>
  <si>
    <t>1107381641</t>
  </si>
  <si>
    <t>https://podminky.urs.cz/item/CS_URS_2025_01/767391112</t>
  </si>
  <si>
    <t>69</t>
  </si>
  <si>
    <t>15485161</t>
  </si>
  <si>
    <t>plech trapézový 20/130/1040 PE 35µm tl 0,5mm</t>
  </si>
  <si>
    <t>-1633782516</t>
  </si>
  <si>
    <t>87,984*1,05 'Přepočtené koeficientem množství</t>
  </si>
  <si>
    <t>70</t>
  </si>
  <si>
    <t>767590124</t>
  </si>
  <si>
    <t>Montáž podlahových konstrukcí podlahových roštů, podlah připevněných šroubováním</t>
  </si>
  <si>
    <t>350160133</t>
  </si>
  <si>
    <t>https://podminky.urs.cz/item/CS_URS_2025_01/767590124</t>
  </si>
  <si>
    <t>71</t>
  </si>
  <si>
    <t>553470108R</t>
  </si>
  <si>
    <t>rošt podlahový lisovaný PR-22/22-30/2 žárově zinkovaný, protiskluz velikost 890x1330 mm</t>
  </si>
  <si>
    <t>1296139373</t>
  </si>
  <si>
    <t>72</t>
  </si>
  <si>
    <t>767691822</t>
  </si>
  <si>
    <t>Ostatní práce - vyvěšení nebo zavěšení kovových křídel dveří, plochy do 2 m2</t>
  </si>
  <si>
    <t>884183079</t>
  </si>
  <si>
    <t>https://podminky.urs.cz/item/CS_URS_2025_01/767691822</t>
  </si>
  <si>
    <t>73</t>
  </si>
  <si>
    <t>767810113</t>
  </si>
  <si>
    <t>Montáž větracích mřížek ocelových čtyřhranných, průřezu přes 0,04 do 0,09 m2</t>
  </si>
  <si>
    <t>113807962</t>
  </si>
  <si>
    <t>https://podminky.urs.cz/item/CS_URS_2025_01/767810113</t>
  </si>
  <si>
    <t>74</t>
  </si>
  <si>
    <t>55341422</t>
  </si>
  <si>
    <t>průvětrník bez klapek se sítí 300x300mm</t>
  </si>
  <si>
    <t>-834457993</t>
  </si>
  <si>
    <t>75</t>
  </si>
  <si>
    <t>55341421</t>
  </si>
  <si>
    <t>průvětrník bez klapek se sítí 150x300mm</t>
  </si>
  <si>
    <t>-1862447929</t>
  </si>
  <si>
    <t>76</t>
  </si>
  <si>
    <t>767810811</t>
  </si>
  <si>
    <t>Demontáž větracích mřížek ocelových čtyřhranných neho kruhových</t>
  </si>
  <si>
    <t>1708353553</t>
  </si>
  <si>
    <t>https://podminky.urs.cz/item/CS_URS_2025_01/767810811</t>
  </si>
  <si>
    <t>77</t>
  </si>
  <si>
    <t>13010718</t>
  </si>
  <si>
    <t>ocel profilová jakost S235JR (11 375) průřez I (IPN) 160</t>
  </si>
  <si>
    <t>1648442115</t>
  </si>
  <si>
    <t>(1,46*8)*0,0179</t>
  </si>
  <si>
    <t>0,209*1,08 'Přepočtené koeficientem množství</t>
  </si>
  <si>
    <t>98</t>
  </si>
  <si>
    <t>548132111</t>
  </si>
  <si>
    <t>Řezání a vrtání vyvrtání otvoru v kotevním plechu průměr do 20 mm</t>
  </si>
  <si>
    <t>1502972785</t>
  </si>
  <si>
    <t>https://podminky.urs.cz/item/CS_URS_2025_01/548132111</t>
  </si>
  <si>
    <t>Poznámka k položce:_x000D_
Kotevní plechy pro ukotvení sloupků rampy</t>
  </si>
  <si>
    <t>8*4</t>
  </si>
  <si>
    <t>99</t>
  </si>
  <si>
    <t>13611228</t>
  </si>
  <si>
    <t>plech ocelový hladký jakost S235JR tl 10mm tabule</t>
  </si>
  <si>
    <t>1826307599</t>
  </si>
  <si>
    <t>100</t>
  </si>
  <si>
    <t>953961213</t>
  </si>
  <si>
    <t>Kotva chemická s vyvrtáním otvoru do betonu, železobetonu nebo tvrdého kamene chemická patrona, velikost M 12, hloubka 110 mm</t>
  </si>
  <si>
    <t>1020037126</t>
  </si>
  <si>
    <t>https://podminky.urs.cz/item/CS_URS_2025_01/953961213</t>
  </si>
  <si>
    <t>101</t>
  </si>
  <si>
    <t>953965121</t>
  </si>
  <si>
    <t>Kotva chemická s vyvrtáním otvoru kotevní šrouby pro chemické kotvy, velikost M 12, délka 160 mm</t>
  </si>
  <si>
    <t>-1524594953</t>
  </si>
  <si>
    <t>https://podminky.urs.cz/item/CS_URS_2025_01/953965121</t>
  </si>
  <si>
    <t>102</t>
  </si>
  <si>
    <t>767991009R</t>
  </si>
  <si>
    <t>Dodávka a montáž pomocné konstrukce - spojení (prodloužení a rohové spojeníí) nosníků např. šroubovými spoji s příložkami / příložky z úhelníků</t>
  </si>
  <si>
    <t>64841942</t>
  </si>
  <si>
    <t>"konstrukce rampy" (11,5*2+1,46*2)+(1,26*8)+(0,67*2*8)</t>
  </si>
  <si>
    <t>78</t>
  </si>
  <si>
    <t>767995114</t>
  </si>
  <si>
    <t>Montáž ostatních atypických zámečnických konstrukcí hmotnosti přes 20 do 50 kg</t>
  </si>
  <si>
    <t>kg</t>
  </si>
  <si>
    <t>-614930569</t>
  </si>
  <si>
    <t>https://podminky.urs.cz/item/CS_URS_2025_01/767995114</t>
  </si>
  <si>
    <t>"sloupky 2xU200 pod rampu" (2*1)*8*25,3</t>
  </si>
  <si>
    <t>"zábradlí rampy" 6,71*3,4</t>
  </si>
  <si>
    <t>79</t>
  </si>
  <si>
    <t>767995117</t>
  </si>
  <si>
    <t>Montáž ostatních atypických zámečnických konstrukcí hmotnosti přes 250 do 500 kg</t>
  </si>
  <si>
    <t>-1268095932</t>
  </si>
  <si>
    <t>https://podminky.urs.cz/item/CS_URS_2025_01/767995117</t>
  </si>
  <si>
    <t>"obvodová konstrukce rampy" (9,75*2+1,46*2)*25,3</t>
  </si>
  <si>
    <t>"příčné vyztužení" 209</t>
  </si>
  <si>
    <t>80</t>
  </si>
  <si>
    <t>13010826</t>
  </si>
  <si>
    <t>ocel profilová jakost S235JR (11 375) průřez U (UPN) 200</t>
  </si>
  <si>
    <t>-1709465677</t>
  </si>
  <si>
    <t>"konstrukce rampy" 0,567</t>
  </si>
  <si>
    <t>"sloupky pod rampu" 0,404</t>
  </si>
  <si>
    <t>0,971*1,08 'Přepočtené koeficientem množství</t>
  </si>
  <si>
    <t>81</t>
  </si>
  <si>
    <t>14550236</t>
  </si>
  <si>
    <t>profil ocelový svařovaný jakost S235 průřez čtvercový 40x40x3mm</t>
  </si>
  <si>
    <t>-1904860274</t>
  </si>
  <si>
    <t>0,0203703703703704*1,08 'Přepočtené koeficientem množství</t>
  </si>
  <si>
    <t>82</t>
  </si>
  <si>
    <t>14550124</t>
  </si>
  <si>
    <t>profil ocelový svařovaný jakost S235 průřez obdelníkový 40x20x3mm</t>
  </si>
  <si>
    <t>-282661690</t>
  </si>
  <si>
    <t>83</t>
  </si>
  <si>
    <t>341941001</t>
  </si>
  <si>
    <t>Nosné nebo spojovací svary ocelových doplňkových konstrukcí kromě betonářské oceli, tloušťky svaru do 10 mm</t>
  </si>
  <si>
    <t>-2129606783</t>
  </si>
  <si>
    <t>https://podminky.urs.cz/item/CS_URS_2025_01/341941001</t>
  </si>
  <si>
    <t>"sloupky pod rampu" (2*1)*8</t>
  </si>
  <si>
    <t>84</t>
  </si>
  <si>
    <t>628613611</t>
  </si>
  <si>
    <t>Žárové zinkování ponorem dílů ocelových konstrukcí hmotnosti dílců do 100 kg</t>
  </si>
  <si>
    <t>258628882</t>
  </si>
  <si>
    <t>https://podminky.urs.cz/item/CS_URS_2025_01/628613611</t>
  </si>
  <si>
    <t>427,614+776,226+160</t>
  </si>
  <si>
    <t>85</t>
  </si>
  <si>
    <t>998767311</t>
  </si>
  <si>
    <t>Přesun hmot pro zámečnické konstrukce stanovený procentní sazbou (%) z ceny vodorovná dopravní vzdálenost do 50 m ruční (bez užití mechanizace) v objektech výšky do 6 m</t>
  </si>
  <si>
    <t>81124810</t>
  </si>
  <si>
    <t>https://podminky.urs.cz/item/CS_URS_2025_01/998767311</t>
  </si>
  <si>
    <t>783</t>
  </si>
  <si>
    <t>Dokončovací práce - nátěry</t>
  </si>
  <si>
    <t>86</t>
  </si>
  <si>
    <t>783301401</t>
  </si>
  <si>
    <t>Příprava podkladu zámečnických konstrukcí před provedením nátěru ometení</t>
  </si>
  <si>
    <t>-902896337</t>
  </si>
  <si>
    <t>https://podminky.urs.cz/item/CS_URS_2025_01/783301401</t>
  </si>
  <si>
    <t>87</t>
  </si>
  <si>
    <t>783306809</t>
  </si>
  <si>
    <t>Odstranění nátěrů ze zámečnických konstrukcí okartáčováním</t>
  </si>
  <si>
    <t>431344345</t>
  </si>
  <si>
    <t>https://podminky.urs.cz/item/CS_URS_2025_01/783306809</t>
  </si>
  <si>
    <t>88</t>
  </si>
  <si>
    <t>783324201</t>
  </si>
  <si>
    <t>Základní antikorozní nátěr zámečnických konstrukcí jednonásobný akrylátový</t>
  </si>
  <si>
    <t>309565469</t>
  </si>
  <si>
    <t>https://podminky.urs.cz/item/CS_URS_2025_01/783324201</t>
  </si>
  <si>
    <t>89</t>
  </si>
  <si>
    <t>783325101</t>
  </si>
  <si>
    <t>Mezinátěr zámečnických konstrukcí jednonásobný akrylátový</t>
  </si>
  <si>
    <t>385371614</t>
  </si>
  <si>
    <t>https://podminky.urs.cz/item/CS_URS_2025_01/783325101</t>
  </si>
  <si>
    <t>90</t>
  </si>
  <si>
    <t>783327101</t>
  </si>
  <si>
    <t>Krycí nátěr (email) zámečnických konstrukcí jednonásobný akrylátový</t>
  </si>
  <si>
    <t>-39430896</t>
  </si>
  <si>
    <t>https://podminky.urs.cz/item/CS_URS_2025_01/783327101</t>
  </si>
  <si>
    <t>Střešní nosníky I 160</t>
  </si>
  <si>
    <t>(3,76*8)*0,575</t>
  </si>
  <si>
    <t>(11,8*10)*0,575</t>
  </si>
  <si>
    <t>91</t>
  </si>
  <si>
    <t>783823135</t>
  </si>
  <si>
    <t>Penetrační nátěr omítek hladkých omítek hladkých, zrnitých tenkovrstvých nebo štukových stupně členitosti 1 a 2 silikonový</t>
  </si>
  <si>
    <t>-1469512852</t>
  </si>
  <si>
    <t>https://podminky.urs.cz/item/CS_URS_2025_01/783823135</t>
  </si>
  <si>
    <t>156,554-31,608</t>
  </si>
  <si>
    <t>92</t>
  </si>
  <si>
    <t>783827425</t>
  </si>
  <si>
    <t>Krycí (ochranný) nátěr omítek dvojnásobný hladkých omítek hladkých, zrnitých tenkovrstvých nebo štukových stupně členitosti 1 a 2 silikonový</t>
  </si>
  <si>
    <t>832585009</t>
  </si>
  <si>
    <t>https://podminky.urs.cz/item/CS_URS_2025_01/783827425</t>
  </si>
  <si>
    <t>93</t>
  </si>
  <si>
    <t>783897611</t>
  </si>
  <si>
    <t>Krycí (ochranný) nátěr omítek Příplatek k cenám za provádění barevného nátěru v odstínu středně sytém dvojnásobného</t>
  </si>
  <si>
    <t>-1834919668</t>
  </si>
  <si>
    <t>https://podminky.urs.cz/item/CS_URS_2025_01/783897611</t>
  </si>
  <si>
    <t>784</t>
  </si>
  <si>
    <t>Dokončovací práce - malby a tapety</t>
  </si>
  <si>
    <t>94</t>
  </si>
  <si>
    <t>784211111</t>
  </si>
  <si>
    <t>Malby z malířských směsí oděruvzdorných za mokra dvojnásobné, bílé za mokra oděruvzdorné velmi dobře v místnostech výšky do 3,80 m</t>
  </si>
  <si>
    <t>1058867246</t>
  </si>
  <si>
    <t>https://podminky.urs.cz/item/CS_URS_2025_01/784211111</t>
  </si>
  <si>
    <t>"SDK podhledy" 50,03</t>
  </si>
  <si>
    <t>VRN</t>
  </si>
  <si>
    <t>Vedlejší rozpočtové náklady</t>
  </si>
  <si>
    <t>VRN3</t>
  </si>
  <si>
    <t>Zařízení staveniště</t>
  </si>
  <si>
    <t>95</t>
  </si>
  <si>
    <t>030001000</t>
  </si>
  <si>
    <t>…</t>
  </si>
  <si>
    <t>1024</t>
  </si>
  <si>
    <t>1080456523</t>
  </si>
  <si>
    <t>https://podminky.urs.cz/item/CS_URS_2025_01/030001000</t>
  </si>
  <si>
    <t>VRN4</t>
  </si>
  <si>
    <t>Inženýrská činnost</t>
  </si>
  <si>
    <t>96</t>
  </si>
  <si>
    <t>045303000</t>
  </si>
  <si>
    <t>Koordinační činnost</t>
  </si>
  <si>
    <t>1724656000</t>
  </si>
  <si>
    <t>https://podminky.urs.cz/item/CS_URS_2025_01/045303000</t>
  </si>
  <si>
    <t>VRN6</t>
  </si>
  <si>
    <t>Územní vlivy</t>
  </si>
  <si>
    <t>97</t>
  </si>
  <si>
    <t>065103000</t>
  </si>
  <si>
    <t>Mimostaveništní doprava materiálů a výrobků</t>
  </si>
  <si>
    <t>-43732653</t>
  </si>
  <si>
    <t>https://podminky.urs.cz/item/CS_URS_2025_01/065103000</t>
  </si>
  <si>
    <t>02 - Hromosvod</t>
  </si>
  <si>
    <t>oddíl M21 - Montáže silnoproud:</t>
  </si>
  <si>
    <t>oddíl M21</t>
  </si>
  <si>
    <t>Montáže silnoproud:</t>
  </si>
  <si>
    <t>35442143</t>
  </si>
  <si>
    <t>pás zemnící 30x3,5mm nerez</t>
  </si>
  <si>
    <t>-1669018488</t>
  </si>
  <si>
    <t>Poznámka k položce:_x000D_
40 metrů</t>
  </si>
  <si>
    <t>35441077</t>
  </si>
  <si>
    <t>drát D 8mm AlMgSi</t>
  </si>
  <si>
    <t>1570605025</t>
  </si>
  <si>
    <t>Poznámka k položce:_x000D_
35 metrů</t>
  </si>
  <si>
    <t>R1</t>
  </si>
  <si>
    <t>Tyč zaváděcí nerez DEHN 104903</t>
  </si>
  <si>
    <t>ks</t>
  </si>
  <si>
    <t>919249232</t>
  </si>
  <si>
    <t>35441687</t>
  </si>
  <si>
    <t>podpěra vedení hromosvodu na plechovou krytinu, Cu</t>
  </si>
  <si>
    <t>1474534688</t>
  </si>
  <si>
    <t>35441672</t>
  </si>
  <si>
    <t>podpěra vedení hromosvodu do zdiva - 150mm, Cu</t>
  </si>
  <si>
    <t>1413473479</t>
  </si>
  <si>
    <t>35442037</t>
  </si>
  <si>
    <t>svorka uzemnění nerez křížová</t>
  </si>
  <si>
    <t>-1509824869</t>
  </si>
  <si>
    <t>35442034</t>
  </si>
  <si>
    <t>svorka uzemnění nerez zkušební, 81mm</t>
  </si>
  <si>
    <t>934295197</t>
  </si>
  <si>
    <t>34565001</t>
  </si>
  <si>
    <t>svorkovnice ekvipotenciální 160x60mm</t>
  </si>
  <si>
    <t>-1784020736</t>
  </si>
  <si>
    <t>35889522</t>
  </si>
  <si>
    <t>svodič přepětí - výměnný modul, 400V, varistor</t>
  </si>
  <si>
    <t>256272444</t>
  </si>
  <si>
    <t>R2</t>
  </si>
  <si>
    <t>Úprava - přepojení hlavního rozváděče</t>
  </si>
  <si>
    <t>kpl</t>
  </si>
  <si>
    <t>1183160732</t>
  </si>
  <si>
    <t>Poznámka k položce:_x000D_
Doplnění přepěťové ochrany, předrátování, včetně spoj. materiáluP_x000D_
PRÁCE, DODÁVKY</t>
  </si>
  <si>
    <t>132112121</t>
  </si>
  <si>
    <t>Hloubení zapažených rýh šířky do 800 mm v soudržných horninách třídy těžitelnosti I skupiny 1 a 2 ručně</t>
  </si>
  <si>
    <t>-1378642379</t>
  </si>
  <si>
    <t>132151101</t>
  </si>
  <si>
    <t>Hloubení rýh nezapažených š do 800 mm v hornině třídy těžitelnosti I skupiny 1 a 2 objem do 20 m3 strojně</t>
  </si>
  <si>
    <t>228558030</t>
  </si>
  <si>
    <t>174151101</t>
  </si>
  <si>
    <t>Zásyp jam, šachet rýh nebo kolem objektů sypaninou se zhutněním</t>
  </si>
  <si>
    <t>-655835882</t>
  </si>
  <si>
    <t>741410021</t>
  </si>
  <si>
    <t>Montáž pásku uzemňovacího průřezu do 120 mm2 v městské zástavbě v zemi</t>
  </si>
  <si>
    <t>1653621947</t>
  </si>
  <si>
    <t>741420001</t>
  </si>
  <si>
    <t>Montáž drát nebo lano hromosvodné svodové D do 10 mm s podpěrou</t>
  </si>
  <si>
    <t>650170220</t>
  </si>
  <si>
    <t>741420022</t>
  </si>
  <si>
    <t>Montáž svorka hromosvodná se 3 a více šrouby</t>
  </si>
  <si>
    <t>1586377320</t>
  </si>
  <si>
    <t>741450001</t>
  </si>
  <si>
    <t>Montáž svorkovnice hlavního pospojení</t>
  </si>
  <si>
    <t>-976196718</t>
  </si>
  <si>
    <t>741810001</t>
  </si>
  <si>
    <t>Celková prohlídka elektrického rozvodu a zařízení do 100 000,- Kč</t>
  </si>
  <si>
    <t>-331067251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</si>
</sst>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62081131" TargetMode="External"/><Relationship Id="rId21" Type="http://schemas.openxmlformats.org/officeDocument/2006/relationships/hyperlink" Target="https://podminky.urs.cz/item/CS_URS_2025_01/941211811" TargetMode="External"/><Relationship Id="rId42" Type="http://schemas.openxmlformats.org/officeDocument/2006/relationships/hyperlink" Target="https://podminky.urs.cz/item/CS_URS_2025_01/998763511" TargetMode="External"/><Relationship Id="rId47" Type="http://schemas.openxmlformats.org/officeDocument/2006/relationships/hyperlink" Target="https://podminky.urs.cz/item/CS_URS_2025_01/764212634" TargetMode="External"/><Relationship Id="rId63" Type="http://schemas.openxmlformats.org/officeDocument/2006/relationships/hyperlink" Target="https://podminky.urs.cz/item/CS_URS_2025_01/767810811" TargetMode="External"/><Relationship Id="rId68" Type="http://schemas.openxmlformats.org/officeDocument/2006/relationships/hyperlink" Target="https://podminky.urs.cz/item/CS_URS_2025_01/767995117" TargetMode="External"/><Relationship Id="rId84" Type="http://schemas.openxmlformats.org/officeDocument/2006/relationships/drawing" Target="../drawings/drawing2.xml"/><Relationship Id="rId16" Type="http://schemas.openxmlformats.org/officeDocument/2006/relationships/hyperlink" Target="https://podminky.urs.cz/item/CS_URS_2025_01/629135101" TargetMode="External"/><Relationship Id="rId11" Type="http://schemas.openxmlformats.org/officeDocument/2006/relationships/hyperlink" Target="https://podminky.urs.cz/item/CS_URS_2025_01/622135011" TargetMode="External"/><Relationship Id="rId32" Type="http://schemas.openxmlformats.org/officeDocument/2006/relationships/hyperlink" Target="https://podminky.urs.cz/item/CS_URS_2025_01/997013211" TargetMode="External"/><Relationship Id="rId37" Type="http://schemas.openxmlformats.org/officeDocument/2006/relationships/hyperlink" Target="https://podminky.urs.cz/item/CS_URS_2025_01/997013862" TargetMode="External"/><Relationship Id="rId53" Type="http://schemas.openxmlformats.org/officeDocument/2006/relationships/hyperlink" Target="https://podminky.urs.cz/item/CS_URS_2025_01/998765311" TargetMode="External"/><Relationship Id="rId58" Type="http://schemas.openxmlformats.org/officeDocument/2006/relationships/hyperlink" Target="https://podminky.urs.cz/item/CS_URS_2025_01/767211011" TargetMode="External"/><Relationship Id="rId74" Type="http://schemas.openxmlformats.org/officeDocument/2006/relationships/hyperlink" Target="https://podminky.urs.cz/item/CS_URS_2025_01/783324201" TargetMode="External"/><Relationship Id="rId79" Type="http://schemas.openxmlformats.org/officeDocument/2006/relationships/hyperlink" Target="https://podminky.urs.cz/item/CS_URS_2025_01/783897611" TargetMode="External"/><Relationship Id="rId5" Type="http://schemas.openxmlformats.org/officeDocument/2006/relationships/hyperlink" Target="https://podminky.urs.cz/item/CS_URS_2025_01/271572211" TargetMode="External"/><Relationship Id="rId61" Type="http://schemas.openxmlformats.org/officeDocument/2006/relationships/hyperlink" Target="https://podminky.urs.cz/item/CS_URS_2025_01/767691822" TargetMode="External"/><Relationship Id="rId82" Type="http://schemas.openxmlformats.org/officeDocument/2006/relationships/hyperlink" Target="https://podminky.urs.cz/item/CS_URS_2025_01/045303000" TargetMode="External"/><Relationship Id="rId19" Type="http://schemas.openxmlformats.org/officeDocument/2006/relationships/hyperlink" Target="https://podminky.urs.cz/item/CS_URS_2025_01/941211111" TargetMode="External"/><Relationship Id="rId14" Type="http://schemas.openxmlformats.org/officeDocument/2006/relationships/hyperlink" Target="https://podminky.urs.cz/item/CS_URS_2025_01/622325101" TargetMode="External"/><Relationship Id="rId22" Type="http://schemas.openxmlformats.org/officeDocument/2006/relationships/hyperlink" Target="https://podminky.urs.cz/item/CS_URS_2025_01/944511111" TargetMode="External"/><Relationship Id="rId27" Type="http://schemas.openxmlformats.org/officeDocument/2006/relationships/hyperlink" Target="https://podminky.urs.cz/item/CS_URS_2025_01/968072455" TargetMode="External"/><Relationship Id="rId30" Type="http://schemas.openxmlformats.org/officeDocument/2006/relationships/hyperlink" Target="https://podminky.urs.cz/item/CS_URS_2025_01/993111111" TargetMode="External"/><Relationship Id="rId35" Type="http://schemas.openxmlformats.org/officeDocument/2006/relationships/hyperlink" Target="https://podminky.urs.cz/item/CS_URS_2025_01/997013804" TargetMode="External"/><Relationship Id="rId43" Type="http://schemas.openxmlformats.org/officeDocument/2006/relationships/hyperlink" Target="https://podminky.urs.cz/item/CS_URS_2025_01/764004801" TargetMode="External"/><Relationship Id="rId48" Type="http://schemas.openxmlformats.org/officeDocument/2006/relationships/hyperlink" Target="https://podminky.urs.cz/item/CS_URS_2025_01/764212663" TargetMode="External"/><Relationship Id="rId56" Type="http://schemas.openxmlformats.org/officeDocument/2006/relationships/hyperlink" Target="https://podminky.urs.cz/item/CS_URS_2025_01/998766311" TargetMode="External"/><Relationship Id="rId64" Type="http://schemas.openxmlformats.org/officeDocument/2006/relationships/hyperlink" Target="https://podminky.urs.cz/item/CS_URS_2025_01/548132111" TargetMode="External"/><Relationship Id="rId69" Type="http://schemas.openxmlformats.org/officeDocument/2006/relationships/hyperlink" Target="https://podminky.urs.cz/item/CS_URS_2025_01/341941001" TargetMode="External"/><Relationship Id="rId77" Type="http://schemas.openxmlformats.org/officeDocument/2006/relationships/hyperlink" Target="https://podminky.urs.cz/item/CS_URS_2025_01/783823135" TargetMode="External"/><Relationship Id="rId8" Type="http://schemas.openxmlformats.org/officeDocument/2006/relationships/hyperlink" Target="https://podminky.urs.cz/item/CS_URS_2025_01/274351122" TargetMode="External"/><Relationship Id="rId51" Type="http://schemas.openxmlformats.org/officeDocument/2006/relationships/hyperlink" Target="https://podminky.urs.cz/item/CS_URS_2025_01/998764311" TargetMode="External"/><Relationship Id="rId72" Type="http://schemas.openxmlformats.org/officeDocument/2006/relationships/hyperlink" Target="https://podminky.urs.cz/item/CS_URS_2025_01/783301401" TargetMode="External"/><Relationship Id="rId80" Type="http://schemas.openxmlformats.org/officeDocument/2006/relationships/hyperlink" Target="https://podminky.urs.cz/item/CS_URS_2025_01/784211111" TargetMode="External"/><Relationship Id="rId3" Type="http://schemas.openxmlformats.org/officeDocument/2006/relationships/hyperlink" Target="https://podminky.urs.cz/item/CS_URS_2025_01/171201231" TargetMode="External"/><Relationship Id="rId12" Type="http://schemas.openxmlformats.org/officeDocument/2006/relationships/hyperlink" Target="https://podminky.urs.cz/item/CS_URS_2025_01/622151021" TargetMode="External"/><Relationship Id="rId17" Type="http://schemas.openxmlformats.org/officeDocument/2006/relationships/hyperlink" Target="https://podminky.urs.cz/item/CS_URS_2025_01/629991011" TargetMode="External"/><Relationship Id="rId25" Type="http://schemas.openxmlformats.org/officeDocument/2006/relationships/hyperlink" Target="https://podminky.urs.cz/item/CS_URS_2025_01/949101112" TargetMode="External"/><Relationship Id="rId33" Type="http://schemas.openxmlformats.org/officeDocument/2006/relationships/hyperlink" Target="https://podminky.urs.cz/item/CS_URS_2025_01/997013501" TargetMode="External"/><Relationship Id="rId38" Type="http://schemas.openxmlformats.org/officeDocument/2006/relationships/hyperlink" Target="https://podminky.urs.cz/item/CS_URS_2025_01/997013871" TargetMode="External"/><Relationship Id="rId46" Type="http://schemas.openxmlformats.org/officeDocument/2006/relationships/hyperlink" Target="https://podminky.urs.cz/item/CS_URS_2025_01/764211634" TargetMode="External"/><Relationship Id="rId59" Type="http://schemas.openxmlformats.org/officeDocument/2006/relationships/hyperlink" Target="https://podminky.urs.cz/item/CS_URS_2025_01/767391112" TargetMode="External"/><Relationship Id="rId67" Type="http://schemas.openxmlformats.org/officeDocument/2006/relationships/hyperlink" Target="https://podminky.urs.cz/item/CS_URS_2025_01/767995114" TargetMode="External"/><Relationship Id="rId20" Type="http://schemas.openxmlformats.org/officeDocument/2006/relationships/hyperlink" Target="https://podminky.urs.cz/item/CS_URS_2025_01/941211211" TargetMode="External"/><Relationship Id="rId41" Type="http://schemas.openxmlformats.org/officeDocument/2006/relationships/hyperlink" Target="https://podminky.urs.cz/item/CS_URS_2025_01/763132411" TargetMode="External"/><Relationship Id="rId54" Type="http://schemas.openxmlformats.org/officeDocument/2006/relationships/hyperlink" Target="https://podminky.urs.cz/item/CS_URS_2025_01/766622131" TargetMode="External"/><Relationship Id="rId62" Type="http://schemas.openxmlformats.org/officeDocument/2006/relationships/hyperlink" Target="https://podminky.urs.cz/item/CS_URS_2025_01/767810113" TargetMode="External"/><Relationship Id="rId70" Type="http://schemas.openxmlformats.org/officeDocument/2006/relationships/hyperlink" Target="https://podminky.urs.cz/item/CS_URS_2025_01/628613611" TargetMode="External"/><Relationship Id="rId75" Type="http://schemas.openxmlformats.org/officeDocument/2006/relationships/hyperlink" Target="https://podminky.urs.cz/item/CS_URS_2025_01/783325101" TargetMode="External"/><Relationship Id="rId83" Type="http://schemas.openxmlformats.org/officeDocument/2006/relationships/hyperlink" Target="https://podminky.urs.cz/item/CS_URS_2025_01/065103000" TargetMode="External"/><Relationship Id="rId1" Type="http://schemas.openxmlformats.org/officeDocument/2006/relationships/hyperlink" Target="https://podminky.urs.cz/item/CS_URS_2025_01/132251101" TargetMode="External"/><Relationship Id="rId6" Type="http://schemas.openxmlformats.org/officeDocument/2006/relationships/hyperlink" Target="https://podminky.urs.cz/item/CS_URS_2025_01/274313811" TargetMode="External"/><Relationship Id="rId15" Type="http://schemas.openxmlformats.org/officeDocument/2006/relationships/hyperlink" Target="https://podminky.urs.cz/item/CS_URS_2025_01/622511112" TargetMode="External"/><Relationship Id="rId23" Type="http://schemas.openxmlformats.org/officeDocument/2006/relationships/hyperlink" Target="https://podminky.urs.cz/item/CS_URS_2025_01/944511211" TargetMode="External"/><Relationship Id="rId28" Type="http://schemas.openxmlformats.org/officeDocument/2006/relationships/hyperlink" Target="https://podminky.urs.cz/item/CS_URS_2025_01/976072221" TargetMode="External"/><Relationship Id="rId36" Type="http://schemas.openxmlformats.org/officeDocument/2006/relationships/hyperlink" Target="https://podminky.urs.cz/item/CS_URS_2025_01/997013821" TargetMode="External"/><Relationship Id="rId49" Type="http://schemas.openxmlformats.org/officeDocument/2006/relationships/hyperlink" Target="https://podminky.urs.cz/item/CS_URS_2025_01/764511601" TargetMode="External"/><Relationship Id="rId57" Type="http://schemas.openxmlformats.org/officeDocument/2006/relationships/hyperlink" Target="https://podminky.urs.cz/item/CS_URS_2025_01/767210114" TargetMode="External"/><Relationship Id="rId10" Type="http://schemas.openxmlformats.org/officeDocument/2006/relationships/hyperlink" Target="https://podminky.urs.cz/item/CS_URS_2025_01/310271081" TargetMode="External"/><Relationship Id="rId31" Type="http://schemas.openxmlformats.org/officeDocument/2006/relationships/hyperlink" Target="https://podminky.urs.cz/item/CS_URS_2025_01/997006014" TargetMode="External"/><Relationship Id="rId44" Type="http://schemas.openxmlformats.org/officeDocument/2006/relationships/hyperlink" Target="https://podminky.urs.cz/item/CS_URS_2025_01/764004861" TargetMode="External"/><Relationship Id="rId52" Type="http://schemas.openxmlformats.org/officeDocument/2006/relationships/hyperlink" Target="https://podminky.urs.cz/item/CS_URS_2025_01/765131857" TargetMode="External"/><Relationship Id="rId60" Type="http://schemas.openxmlformats.org/officeDocument/2006/relationships/hyperlink" Target="https://podminky.urs.cz/item/CS_URS_2025_01/767590124" TargetMode="External"/><Relationship Id="rId65" Type="http://schemas.openxmlformats.org/officeDocument/2006/relationships/hyperlink" Target="https://podminky.urs.cz/item/CS_URS_2025_01/953961213" TargetMode="External"/><Relationship Id="rId73" Type="http://schemas.openxmlformats.org/officeDocument/2006/relationships/hyperlink" Target="https://podminky.urs.cz/item/CS_URS_2025_01/783306809" TargetMode="External"/><Relationship Id="rId78" Type="http://schemas.openxmlformats.org/officeDocument/2006/relationships/hyperlink" Target="https://podminky.urs.cz/item/CS_URS_2025_01/783827425" TargetMode="External"/><Relationship Id="rId81" Type="http://schemas.openxmlformats.org/officeDocument/2006/relationships/hyperlink" Target="https://podminky.urs.cz/item/CS_URS_2025_01/030001000" TargetMode="External"/><Relationship Id="rId4" Type="http://schemas.openxmlformats.org/officeDocument/2006/relationships/hyperlink" Target="https://podminky.urs.cz/item/CS_URS_2025_01/171251201" TargetMode="External"/><Relationship Id="rId9" Type="http://schemas.openxmlformats.org/officeDocument/2006/relationships/hyperlink" Target="https://podminky.urs.cz/item/CS_URS_2025_01/274364171" TargetMode="External"/><Relationship Id="rId13" Type="http://schemas.openxmlformats.org/officeDocument/2006/relationships/hyperlink" Target="https://podminky.urs.cz/item/CS_URS_2025_01/622321121" TargetMode="External"/><Relationship Id="rId18" Type="http://schemas.openxmlformats.org/officeDocument/2006/relationships/hyperlink" Target="https://podminky.urs.cz/item/CS_URS_2025_01/629995101" TargetMode="External"/><Relationship Id="rId39" Type="http://schemas.openxmlformats.org/officeDocument/2006/relationships/hyperlink" Target="https://podminky.urs.cz/item/CS_URS_2025_01/998011001" TargetMode="External"/><Relationship Id="rId34" Type="http://schemas.openxmlformats.org/officeDocument/2006/relationships/hyperlink" Target="https://podminky.urs.cz/item/CS_URS_2025_01/997013509" TargetMode="External"/><Relationship Id="rId50" Type="http://schemas.openxmlformats.org/officeDocument/2006/relationships/hyperlink" Target="https://podminky.urs.cz/item/CS_URS_2025_01/764518622" TargetMode="External"/><Relationship Id="rId55" Type="http://schemas.openxmlformats.org/officeDocument/2006/relationships/hyperlink" Target="https://podminky.urs.cz/item/CS_URS_2025_01/766660411" TargetMode="External"/><Relationship Id="rId76" Type="http://schemas.openxmlformats.org/officeDocument/2006/relationships/hyperlink" Target="https://podminky.urs.cz/item/CS_URS_2025_01/783327101" TargetMode="External"/><Relationship Id="rId7" Type="http://schemas.openxmlformats.org/officeDocument/2006/relationships/hyperlink" Target="https://podminky.urs.cz/item/CS_URS_2025_01/274351121" TargetMode="External"/><Relationship Id="rId71" Type="http://schemas.openxmlformats.org/officeDocument/2006/relationships/hyperlink" Target="https://podminky.urs.cz/item/CS_URS_2025_01/998767311" TargetMode="External"/><Relationship Id="rId2" Type="http://schemas.openxmlformats.org/officeDocument/2006/relationships/hyperlink" Target="https://podminky.urs.cz/item/CS_URS_2025_01/162751113" TargetMode="External"/><Relationship Id="rId29" Type="http://schemas.openxmlformats.org/officeDocument/2006/relationships/hyperlink" Target="https://podminky.urs.cz/item/CS_URS_2025_01/978015321" TargetMode="External"/><Relationship Id="rId24" Type="http://schemas.openxmlformats.org/officeDocument/2006/relationships/hyperlink" Target="https://podminky.urs.cz/item/CS_URS_2025_01/944511811" TargetMode="External"/><Relationship Id="rId40" Type="http://schemas.openxmlformats.org/officeDocument/2006/relationships/hyperlink" Target="https://podminky.urs.cz/item/CS_URS_2025_01/763131714" TargetMode="External"/><Relationship Id="rId45" Type="http://schemas.openxmlformats.org/officeDocument/2006/relationships/hyperlink" Target="https://podminky.urs.cz/item/CS_URS_2025_01/764206105" TargetMode="External"/><Relationship Id="rId66" Type="http://schemas.openxmlformats.org/officeDocument/2006/relationships/hyperlink" Target="https://podminky.urs.cz/item/CS_URS_2025_01/953965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N19" sqref="AN1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9"/>
      <c r="BE5" s="18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9"/>
      <c r="BE6" s="184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184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24">
        <v>46073</v>
      </c>
      <c r="AR8" s="19"/>
      <c r="BE8" s="184"/>
      <c r="BS8" s="16" t="s">
        <v>6</v>
      </c>
    </row>
    <row r="9" spans="1:74" ht="14.45" customHeight="1">
      <c r="B9" s="19"/>
      <c r="AR9" s="19"/>
      <c r="BE9" s="18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19</v>
      </c>
      <c r="AR10" s="19"/>
      <c r="BE10" s="184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19</v>
      </c>
      <c r="AR11" s="19"/>
      <c r="BE11" s="184"/>
      <c r="BS11" s="16" t="s">
        <v>6</v>
      </c>
    </row>
    <row r="12" spans="1:74" ht="6.95" customHeight="1">
      <c r="B12" s="19"/>
      <c r="AR12" s="19"/>
      <c r="BE12" s="184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4"/>
      <c r="BS13" s="16" t="s">
        <v>6</v>
      </c>
    </row>
    <row r="14" spans="1:74" ht="12.75">
      <c r="B14" s="19"/>
      <c r="E14" s="189" t="s">
        <v>29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27</v>
      </c>
      <c r="AN14" s="28" t="s">
        <v>29</v>
      </c>
      <c r="AR14" s="19"/>
      <c r="BE14" s="184"/>
      <c r="BS14" s="16" t="s">
        <v>6</v>
      </c>
    </row>
    <row r="15" spans="1:74" ht="6.95" customHeight="1">
      <c r="B15" s="19"/>
      <c r="AR15" s="19"/>
      <c r="BE15" s="184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19</v>
      </c>
      <c r="AR16" s="19"/>
      <c r="BE16" s="184"/>
      <c r="BS16" s="16" t="s">
        <v>4</v>
      </c>
    </row>
    <row r="17" spans="2:71" ht="18.399999999999999" customHeight="1">
      <c r="B17" s="19"/>
      <c r="E17" s="24" t="s">
        <v>22</v>
      </c>
      <c r="AK17" s="26" t="s">
        <v>27</v>
      </c>
      <c r="AN17" s="24" t="s">
        <v>19</v>
      </c>
      <c r="AR17" s="19"/>
      <c r="BE17" s="184"/>
      <c r="BS17" s="16" t="s">
        <v>31</v>
      </c>
    </row>
    <row r="18" spans="2:71" ht="6.95" customHeight="1">
      <c r="B18" s="19"/>
      <c r="AR18" s="19"/>
      <c r="BE18" s="184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19</v>
      </c>
      <c r="AR19" s="19"/>
      <c r="BE19" s="184"/>
      <c r="BS19" s="16" t="s">
        <v>6</v>
      </c>
    </row>
    <row r="20" spans="2:71" ht="18.399999999999999" customHeight="1">
      <c r="B20" s="19"/>
      <c r="E20" s="24" t="s">
        <v>22</v>
      </c>
      <c r="AK20" s="26" t="s">
        <v>27</v>
      </c>
      <c r="AN20" s="24" t="s">
        <v>19</v>
      </c>
      <c r="AR20" s="19"/>
      <c r="BE20" s="184"/>
      <c r="BS20" s="16" t="s">
        <v>4</v>
      </c>
    </row>
    <row r="21" spans="2:71" ht="6.95" customHeight="1">
      <c r="B21" s="19"/>
      <c r="AR21" s="19"/>
      <c r="BE21" s="184"/>
    </row>
    <row r="22" spans="2:71" ht="12" customHeight="1">
      <c r="B22" s="19"/>
      <c r="D22" s="26" t="s">
        <v>33</v>
      </c>
      <c r="AR22" s="19"/>
      <c r="BE22" s="184"/>
    </row>
    <row r="23" spans="2:71" ht="47.25" customHeight="1">
      <c r="B23" s="19"/>
      <c r="E23" s="191" t="s">
        <v>34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9"/>
      <c r="BE23" s="184"/>
    </row>
    <row r="24" spans="2:71" ht="6.95" customHeight="1">
      <c r="B24" s="19"/>
      <c r="AR24" s="19"/>
      <c r="BE24" s="18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4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ROUND(AG54,2)</f>
        <v>0</v>
      </c>
      <c r="AL26" s="193"/>
      <c r="AM26" s="193"/>
      <c r="AN26" s="193"/>
      <c r="AO26" s="193"/>
      <c r="AR26" s="31"/>
      <c r="BE26" s="184"/>
    </row>
    <row r="27" spans="2:71" s="1" customFormat="1" ht="6.95" customHeight="1">
      <c r="B27" s="31"/>
      <c r="AR27" s="31"/>
      <c r="BE27" s="184"/>
    </row>
    <row r="28" spans="2:71" s="1" customFormat="1" ht="12.75">
      <c r="B28" s="31"/>
      <c r="L28" s="194" t="s">
        <v>36</v>
      </c>
      <c r="M28" s="194"/>
      <c r="N28" s="194"/>
      <c r="O28" s="194"/>
      <c r="P28" s="194"/>
      <c r="W28" s="194" t="s">
        <v>37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38</v>
      </c>
      <c r="AL28" s="194"/>
      <c r="AM28" s="194"/>
      <c r="AN28" s="194"/>
      <c r="AO28" s="194"/>
      <c r="AR28" s="31"/>
      <c r="BE28" s="184"/>
    </row>
    <row r="29" spans="2:71" s="2" customFormat="1" ht="14.45" customHeight="1">
      <c r="B29" s="35"/>
      <c r="D29" s="26" t="s">
        <v>39</v>
      </c>
      <c r="F29" s="26" t="s">
        <v>40</v>
      </c>
      <c r="L29" s="197">
        <v>0.21</v>
      </c>
      <c r="M29" s="196"/>
      <c r="N29" s="196"/>
      <c r="O29" s="196"/>
      <c r="P29" s="196"/>
      <c r="W29" s="195">
        <f>ROUND(AZ54,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ROUND(AV54, 2)</f>
        <v>0</v>
      </c>
      <c r="AL29" s="196"/>
      <c r="AM29" s="196"/>
      <c r="AN29" s="196"/>
      <c r="AO29" s="196"/>
      <c r="AR29" s="35"/>
      <c r="BE29" s="185"/>
    </row>
    <row r="30" spans="2:71" s="2" customFormat="1" ht="14.45" customHeight="1">
      <c r="B30" s="35"/>
      <c r="F30" s="26" t="s">
        <v>41</v>
      </c>
      <c r="L30" s="197">
        <v>0.12</v>
      </c>
      <c r="M30" s="196"/>
      <c r="N30" s="196"/>
      <c r="O30" s="196"/>
      <c r="P30" s="196"/>
      <c r="W30" s="195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ROUND(AW54, 2)</f>
        <v>0</v>
      </c>
      <c r="AL30" s="196"/>
      <c r="AM30" s="196"/>
      <c r="AN30" s="196"/>
      <c r="AO30" s="196"/>
      <c r="AR30" s="35"/>
      <c r="BE30" s="185"/>
    </row>
    <row r="31" spans="2:71" s="2" customFormat="1" ht="14.45" hidden="1" customHeight="1">
      <c r="B31" s="35"/>
      <c r="F31" s="26" t="s">
        <v>42</v>
      </c>
      <c r="L31" s="197">
        <v>0.21</v>
      </c>
      <c r="M31" s="196"/>
      <c r="N31" s="196"/>
      <c r="O31" s="196"/>
      <c r="P31" s="196"/>
      <c r="W31" s="195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2:71" s="2" customFormat="1" ht="14.45" hidden="1" customHeight="1">
      <c r="B32" s="35"/>
      <c r="F32" s="26" t="s">
        <v>43</v>
      </c>
      <c r="L32" s="197">
        <v>0.12</v>
      </c>
      <c r="M32" s="196"/>
      <c r="N32" s="196"/>
      <c r="O32" s="196"/>
      <c r="P32" s="196"/>
      <c r="W32" s="195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2:44" s="2" customFormat="1" ht="14.45" hidden="1" customHeight="1">
      <c r="B33" s="35"/>
      <c r="F33" s="26" t="s">
        <v>44</v>
      </c>
      <c r="L33" s="197">
        <v>0</v>
      </c>
      <c r="M33" s="196"/>
      <c r="N33" s="196"/>
      <c r="O33" s="196"/>
      <c r="P33" s="196"/>
      <c r="W33" s="195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8" t="s">
        <v>47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48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2516</v>
      </c>
      <c r="AR44" s="44"/>
    </row>
    <row r="45" spans="2:44" s="4" customFormat="1" ht="36.950000000000003" customHeight="1">
      <c r="B45" s="45"/>
      <c r="C45" s="46" t="s">
        <v>16</v>
      </c>
      <c r="L45" s="202" t="str">
        <f>K6</f>
        <v>Oprava objektu sklad plynů st. 2832, k. ú. Cheb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04">
        <f>IF(AN8= "","",AN8)</f>
        <v>46073</v>
      </c>
      <c r="AN47" s="204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24</v>
      </c>
      <c r="L49" s="3" t="str">
        <f>IF(E11= "","",E11)</f>
        <v>Karlovarská krajská nemocnice, a. s., Nemocnice Ch</v>
      </c>
      <c r="AI49" s="26" t="s">
        <v>30</v>
      </c>
      <c r="AM49" s="205" t="str">
        <f>IF(E17="","",E17)</f>
        <v xml:space="preserve"> </v>
      </c>
      <c r="AN49" s="206"/>
      <c r="AO49" s="206"/>
      <c r="AP49" s="206"/>
      <c r="AR49" s="31"/>
      <c r="AS49" s="207" t="s">
        <v>49</v>
      </c>
      <c r="AT49" s="208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28</v>
      </c>
      <c r="L50" s="3" t="str">
        <f>IF(E14= "Vyplň údaj","",E14)</f>
        <v/>
      </c>
      <c r="AI50" s="26" t="s">
        <v>32</v>
      </c>
      <c r="AM50" s="205" t="str">
        <f>IF(E20="","",E20)</f>
        <v xml:space="preserve"> </v>
      </c>
      <c r="AN50" s="206"/>
      <c r="AO50" s="206"/>
      <c r="AP50" s="206"/>
      <c r="AR50" s="31"/>
      <c r="AS50" s="209"/>
      <c r="AT50" s="210"/>
      <c r="BD50" s="52"/>
    </row>
    <row r="51" spans="1:91" s="1" customFormat="1" ht="10.9" customHeight="1">
      <c r="B51" s="31"/>
      <c r="AR51" s="31"/>
      <c r="AS51" s="209"/>
      <c r="AT51" s="210"/>
      <c r="BD51" s="52"/>
    </row>
    <row r="52" spans="1:91" s="1" customFormat="1" ht="29.25" customHeight="1">
      <c r="B52" s="31"/>
      <c r="C52" s="211" t="s">
        <v>50</v>
      </c>
      <c r="D52" s="212"/>
      <c r="E52" s="212"/>
      <c r="F52" s="212"/>
      <c r="G52" s="212"/>
      <c r="H52" s="53"/>
      <c r="I52" s="213" t="s">
        <v>51</v>
      </c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4" t="s">
        <v>52</v>
      </c>
      <c r="AH52" s="212"/>
      <c r="AI52" s="212"/>
      <c r="AJ52" s="212"/>
      <c r="AK52" s="212"/>
      <c r="AL52" s="212"/>
      <c r="AM52" s="212"/>
      <c r="AN52" s="213" t="s">
        <v>53</v>
      </c>
      <c r="AO52" s="212"/>
      <c r="AP52" s="212"/>
      <c r="AQ52" s="54" t="s">
        <v>54</v>
      </c>
      <c r="AR52" s="31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67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8">
        <f>ROUND(SUM(AG55:AG56),2)</f>
        <v>0</v>
      </c>
      <c r="AH54" s="218"/>
      <c r="AI54" s="218"/>
      <c r="AJ54" s="218"/>
      <c r="AK54" s="218"/>
      <c r="AL54" s="218"/>
      <c r="AM54" s="218"/>
      <c r="AN54" s="219">
        <f>SUM(AG54,AT54)</f>
        <v>0</v>
      </c>
      <c r="AO54" s="219"/>
      <c r="AP54" s="219"/>
      <c r="AQ54" s="63" t="s">
        <v>19</v>
      </c>
      <c r="AR54" s="59"/>
      <c r="AS54" s="64">
        <f>ROUND(SUM(AS55:AS56),2)</f>
        <v>0</v>
      </c>
      <c r="AT54" s="65">
        <f>ROUND(SUM(AV54:AW54),2)</f>
        <v>0</v>
      </c>
      <c r="AU54" s="66">
        <f>ROUND(SUM(AU55:AU56),5)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ROUND(SUM(AZ55:AZ56),2)</f>
        <v>0</v>
      </c>
      <c r="BA54" s="65">
        <f>ROUND(SUM(BA55:BA56),2)</f>
        <v>0</v>
      </c>
      <c r="BB54" s="65">
        <f>ROUND(SUM(BB55:BB56),2)</f>
        <v>0</v>
      </c>
      <c r="BC54" s="65">
        <f>ROUND(SUM(BC55:BC56),2)</f>
        <v>0</v>
      </c>
      <c r="BD54" s="67">
        <f>ROUND(SUM(BD55:BD56),2)</f>
        <v>0</v>
      </c>
      <c r="BS54" s="68" t="s">
        <v>68</v>
      </c>
      <c r="BT54" s="68" t="s">
        <v>69</v>
      </c>
      <c r="BU54" s="69" t="s">
        <v>70</v>
      </c>
      <c r="BV54" s="68" t="s">
        <v>71</v>
      </c>
      <c r="BW54" s="68" t="s">
        <v>5</v>
      </c>
      <c r="BX54" s="68" t="s">
        <v>72</v>
      </c>
      <c r="CL54" s="68" t="s">
        <v>19</v>
      </c>
    </row>
    <row r="55" spans="1:91" s="6" customFormat="1" ht="16.5" customHeight="1">
      <c r="A55" s="70" t="s">
        <v>73</v>
      </c>
      <c r="B55" s="71"/>
      <c r="C55" s="72"/>
      <c r="D55" s="217" t="s">
        <v>74</v>
      </c>
      <c r="E55" s="217"/>
      <c r="F55" s="217"/>
      <c r="G55" s="217"/>
      <c r="H55" s="217"/>
      <c r="I55" s="73"/>
      <c r="J55" s="217" t="s">
        <v>75</v>
      </c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5">
        <f>'01 - Vnější stavební úpravy'!J30</f>
        <v>0</v>
      </c>
      <c r="AH55" s="216"/>
      <c r="AI55" s="216"/>
      <c r="AJ55" s="216"/>
      <c r="AK55" s="216"/>
      <c r="AL55" s="216"/>
      <c r="AM55" s="216"/>
      <c r="AN55" s="215">
        <f>SUM(AG55,AT55)</f>
        <v>0</v>
      </c>
      <c r="AO55" s="216"/>
      <c r="AP55" s="216"/>
      <c r="AQ55" s="74" t="s">
        <v>76</v>
      </c>
      <c r="AR55" s="71"/>
      <c r="AS55" s="75">
        <v>0</v>
      </c>
      <c r="AT55" s="76">
        <f>ROUND(SUM(AV55:AW55),2)</f>
        <v>0</v>
      </c>
      <c r="AU55" s="77">
        <f>'01 - Vnější stavební úpravy'!P100</f>
        <v>0</v>
      </c>
      <c r="AV55" s="76">
        <f>'01 - Vnější stavební úpravy'!J33</f>
        <v>0</v>
      </c>
      <c r="AW55" s="76">
        <f>'01 - Vnější stavební úpravy'!J34</f>
        <v>0</v>
      </c>
      <c r="AX55" s="76">
        <f>'01 - Vnější stavební úpravy'!J35</f>
        <v>0</v>
      </c>
      <c r="AY55" s="76">
        <f>'01 - Vnější stavební úpravy'!J36</f>
        <v>0</v>
      </c>
      <c r="AZ55" s="76">
        <f>'01 - Vnější stavební úpravy'!F33</f>
        <v>0</v>
      </c>
      <c r="BA55" s="76">
        <f>'01 - Vnější stavební úpravy'!F34</f>
        <v>0</v>
      </c>
      <c r="BB55" s="76">
        <f>'01 - Vnější stavební úpravy'!F35</f>
        <v>0</v>
      </c>
      <c r="BC55" s="76">
        <f>'01 - Vnější stavební úpravy'!F36</f>
        <v>0</v>
      </c>
      <c r="BD55" s="78">
        <f>'01 - Vnější stavební úpravy'!F37</f>
        <v>0</v>
      </c>
      <c r="BT55" s="79" t="s">
        <v>77</v>
      </c>
      <c r="BV55" s="79" t="s">
        <v>71</v>
      </c>
      <c r="BW55" s="79" t="s">
        <v>78</v>
      </c>
      <c r="BX55" s="79" t="s">
        <v>5</v>
      </c>
      <c r="CL55" s="79" t="s">
        <v>19</v>
      </c>
      <c r="CM55" s="79" t="s">
        <v>79</v>
      </c>
    </row>
    <row r="56" spans="1:91" s="6" customFormat="1" ht="16.5" customHeight="1">
      <c r="A56" s="70" t="s">
        <v>73</v>
      </c>
      <c r="B56" s="71"/>
      <c r="C56" s="72"/>
      <c r="D56" s="217" t="s">
        <v>80</v>
      </c>
      <c r="E56" s="217"/>
      <c r="F56" s="217"/>
      <c r="G56" s="217"/>
      <c r="H56" s="217"/>
      <c r="I56" s="73"/>
      <c r="J56" s="217" t="s">
        <v>81</v>
      </c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5">
        <f>'02 - Hromosvod'!J30</f>
        <v>0</v>
      </c>
      <c r="AH56" s="216"/>
      <c r="AI56" s="216"/>
      <c r="AJ56" s="216"/>
      <c r="AK56" s="216"/>
      <c r="AL56" s="216"/>
      <c r="AM56" s="216"/>
      <c r="AN56" s="215">
        <f>SUM(AG56,AT56)</f>
        <v>0</v>
      </c>
      <c r="AO56" s="216"/>
      <c r="AP56" s="216"/>
      <c r="AQ56" s="74" t="s">
        <v>76</v>
      </c>
      <c r="AR56" s="71"/>
      <c r="AS56" s="80">
        <v>0</v>
      </c>
      <c r="AT56" s="81">
        <f>ROUND(SUM(AV56:AW56),2)</f>
        <v>0</v>
      </c>
      <c r="AU56" s="82">
        <f>'02 - Hromosvod'!P80</f>
        <v>0</v>
      </c>
      <c r="AV56" s="81">
        <f>'02 - Hromosvod'!J33</f>
        <v>0</v>
      </c>
      <c r="AW56" s="81">
        <f>'02 - Hromosvod'!J34</f>
        <v>0</v>
      </c>
      <c r="AX56" s="81">
        <f>'02 - Hromosvod'!J35</f>
        <v>0</v>
      </c>
      <c r="AY56" s="81">
        <f>'02 - Hromosvod'!J36</f>
        <v>0</v>
      </c>
      <c r="AZ56" s="81">
        <f>'02 - Hromosvod'!F33</f>
        <v>0</v>
      </c>
      <c r="BA56" s="81">
        <f>'02 - Hromosvod'!F34</f>
        <v>0</v>
      </c>
      <c r="BB56" s="81">
        <f>'02 - Hromosvod'!F35</f>
        <v>0</v>
      </c>
      <c r="BC56" s="81">
        <f>'02 - Hromosvod'!F36</f>
        <v>0</v>
      </c>
      <c r="BD56" s="83">
        <f>'02 - Hromosvod'!F37</f>
        <v>0</v>
      </c>
      <c r="BT56" s="79" t="s">
        <v>77</v>
      </c>
      <c r="BV56" s="79" t="s">
        <v>71</v>
      </c>
      <c r="BW56" s="79" t="s">
        <v>82</v>
      </c>
      <c r="BX56" s="79" t="s">
        <v>5</v>
      </c>
      <c r="CL56" s="79" t="s">
        <v>19</v>
      </c>
      <c r="CM56" s="79" t="s">
        <v>79</v>
      </c>
    </row>
    <row r="57" spans="1:91" s="1" customFormat="1" ht="30" customHeight="1">
      <c r="B57" s="31"/>
      <c r="AR57" s="31"/>
    </row>
    <row r="58" spans="1:91" s="1" customFormat="1" ht="6.95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</row>
  </sheetData>
  <sheetProtection algorithmName="SHA-512" hashValue="IMxrP9sbXTlgpgXNODX5pxXUpZC891Ihvz5G0XuUBlgXXAdCXLDpu6JXrpjuBrPNOtj6Ply90RYC9DAEiYlVhA==" saltValue="gwM6Z/t25bipSfU1fRgP0gO1u9V8OvCkJQKFAQX2rHxviTJt4mtuR+y+api3Ot0aR4JJjUr/3JCZtb8HNMIt9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Vnější stavební úpravy'!C2" display="/" xr:uid="{00000000-0004-0000-0000-000000000000}"/>
    <hyperlink ref="A56" location="'02 - Hromos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3"/>
  <sheetViews>
    <sheetView showGridLines="0" workbookViewId="0">
      <selection activeCell="J12" sqref="J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83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Oprava objektu sklad plynů st. 2832, k. ú. Cheb</v>
      </c>
      <c r="F7" s="221"/>
      <c r="G7" s="221"/>
      <c r="H7" s="221"/>
      <c r="L7" s="19"/>
    </row>
    <row r="8" spans="2:46" s="1" customFormat="1" ht="12" customHeight="1">
      <c r="B8" s="31"/>
      <c r="D8" s="26" t="s">
        <v>84</v>
      </c>
      <c r="L8" s="31"/>
    </row>
    <row r="9" spans="2:46" s="1" customFormat="1" ht="16.5" customHeight="1">
      <c r="B9" s="31"/>
      <c r="E9" s="202" t="s">
        <v>85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>
        <f>'Rekapitulace stavby'!AN8</f>
        <v>46073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19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5"/>
      <c r="E27" s="191" t="s">
        <v>19</v>
      </c>
      <c r="F27" s="191"/>
      <c r="G27" s="191"/>
      <c r="H27" s="19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ROUND(J100,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ROUND((SUM(BE100:BE412)),  2)</f>
        <v>0</v>
      </c>
      <c r="I33" s="88">
        <v>0.21</v>
      </c>
      <c r="J33" s="87">
        <f>ROUND(((SUM(BE100:BE412))*I33),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ROUND((SUM(BF100:BF412)),  2)</f>
        <v>0</v>
      </c>
      <c r="I34" s="88">
        <v>0.12</v>
      </c>
      <c r="J34" s="87">
        <f>ROUND(((SUM(BF100:BF412))*I34),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ROUND((SUM(BG100:BG412)),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ROUND((SUM(BH100:BH412)),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ROUND((SUM(BI100:BI412)),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hidden="1" customHeight="1">
      <c r="B45" s="31"/>
      <c r="C45" s="20" t="s">
        <v>86</v>
      </c>
      <c r="L45" s="31"/>
    </row>
    <row r="46" spans="2:12" s="1" customFormat="1" ht="6.95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16.5" hidden="1" customHeight="1">
      <c r="B48" s="31"/>
      <c r="E48" s="220" t="str">
        <f>E7</f>
        <v>Oprava objektu sklad plynů st. 2832, k. ú. Cheb</v>
      </c>
      <c r="F48" s="221"/>
      <c r="G48" s="221"/>
      <c r="H48" s="221"/>
      <c r="L48" s="31"/>
    </row>
    <row r="49" spans="2:47" s="1" customFormat="1" ht="12" hidden="1" customHeight="1">
      <c r="B49" s="31"/>
      <c r="C49" s="26" t="s">
        <v>84</v>
      </c>
      <c r="L49" s="31"/>
    </row>
    <row r="50" spans="2:47" s="1" customFormat="1" ht="16.5" hidden="1" customHeight="1">
      <c r="B50" s="31"/>
      <c r="E50" s="202" t="str">
        <f>E9</f>
        <v>01 - Vnější stavební úpravy</v>
      </c>
      <c r="F50" s="222"/>
      <c r="G50" s="222"/>
      <c r="H50" s="222"/>
      <c r="L50" s="31"/>
    </row>
    <row r="51" spans="2:47" s="1" customFormat="1" ht="6.95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>
        <f>IF(J12="","",J12)</f>
        <v>46073</v>
      </c>
      <c r="L52" s="31"/>
    </row>
    <row r="53" spans="2:47" s="1" customFormat="1" ht="6.95" hidden="1" customHeight="1">
      <c r="B53" s="31"/>
      <c r="L53" s="31"/>
    </row>
    <row r="54" spans="2:47" s="1" customFormat="1" ht="15.2" hidden="1" customHeight="1">
      <c r="B54" s="31"/>
      <c r="C54" s="26" t="s">
        <v>24</v>
      </c>
      <c r="F54" s="24" t="str">
        <f>E15</f>
        <v>Karlovarská krajská nemocnice, a. s., Nemocnice Ch</v>
      </c>
      <c r="I54" s="26" t="s">
        <v>30</v>
      </c>
      <c r="J54" s="29" t="str">
        <f>E21</f>
        <v xml:space="preserve"> </v>
      </c>
      <c r="L54" s="31"/>
    </row>
    <row r="55" spans="2:47" s="1" customFormat="1" ht="15.2" hidden="1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hidden="1" customHeight="1">
      <c r="B56" s="31"/>
      <c r="L56" s="31"/>
    </row>
    <row r="57" spans="2:47" s="1" customFormat="1" ht="29.25" hidden="1" customHeight="1">
      <c r="B57" s="31"/>
      <c r="C57" s="95" t="s">
        <v>87</v>
      </c>
      <c r="D57" s="89"/>
      <c r="E57" s="89"/>
      <c r="F57" s="89"/>
      <c r="G57" s="89"/>
      <c r="H57" s="89"/>
      <c r="I57" s="89"/>
      <c r="J57" s="96" t="s">
        <v>88</v>
      </c>
      <c r="K57" s="89"/>
      <c r="L57" s="31"/>
    </row>
    <row r="58" spans="2:47" s="1" customFormat="1" ht="10.35" hidden="1" customHeight="1">
      <c r="B58" s="31"/>
      <c r="L58" s="31"/>
    </row>
    <row r="59" spans="2:47" s="1" customFormat="1" ht="22.9" hidden="1" customHeight="1">
      <c r="B59" s="31"/>
      <c r="C59" s="97" t="s">
        <v>67</v>
      </c>
      <c r="J59" s="62">
        <f>J100</f>
        <v>0</v>
      </c>
      <c r="L59" s="31"/>
      <c r="AU59" s="16" t="s">
        <v>89</v>
      </c>
    </row>
    <row r="60" spans="2:47" s="8" customFormat="1" ht="24.95" hidden="1" customHeight="1">
      <c r="B60" s="98"/>
      <c r="D60" s="99" t="s">
        <v>90</v>
      </c>
      <c r="E60" s="100"/>
      <c r="F60" s="100"/>
      <c r="G60" s="100"/>
      <c r="H60" s="100"/>
      <c r="I60" s="100"/>
      <c r="J60" s="101">
        <f>J101</f>
        <v>0</v>
      </c>
      <c r="L60" s="98"/>
    </row>
    <row r="61" spans="2:47" s="9" customFormat="1" ht="19.899999999999999" hidden="1" customHeight="1">
      <c r="B61" s="102"/>
      <c r="D61" s="103" t="s">
        <v>91</v>
      </c>
      <c r="E61" s="104"/>
      <c r="F61" s="104"/>
      <c r="G61" s="104"/>
      <c r="H61" s="104"/>
      <c r="I61" s="104"/>
      <c r="J61" s="105">
        <f>J102</f>
        <v>0</v>
      </c>
      <c r="L61" s="102"/>
    </row>
    <row r="62" spans="2:47" s="9" customFormat="1" ht="19.899999999999999" hidden="1" customHeight="1">
      <c r="B62" s="102"/>
      <c r="D62" s="103" t="s">
        <v>92</v>
      </c>
      <c r="E62" s="104"/>
      <c r="F62" s="104"/>
      <c r="G62" s="104"/>
      <c r="H62" s="104"/>
      <c r="I62" s="104"/>
      <c r="J62" s="105">
        <f>J116</f>
        <v>0</v>
      </c>
      <c r="L62" s="102"/>
    </row>
    <row r="63" spans="2:47" s="9" customFormat="1" ht="19.899999999999999" hidden="1" customHeight="1">
      <c r="B63" s="102"/>
      <c r="D63" s="103" t="s">
        <v>93</v>
      </c>
      <c r="E63" s="104"/>
      <c r="F63" s="104"/>
      <c r="G63" s="104"/>
      <c r="H63" s="104"/>
      <c r="I63" s="104"/>
      <c r="J63" s="105">
        <f>J139</f>
        <v>0</v>
      </c>
      <c r="L63" s="102"/>
    </row>
    <row r="64" spans="2:47" s="9" customFormat="1" ht="19.899999999999999" hidden="1" customHeight="1">
      <c r="B64" s="102"/>
      <c r="D64" s="103" t="s">
        <v>94</v>
      </c>
      <c r="E64" s="104"/>
      <c r="F64" s="104"/>
      <c r="G64" s="104"/>
      <c r="H64" s="104"/>
      <c r="I64" s="104"/>
      <c r="J64" s="105">
        <f>J144</f>
        <v>0</v>
      </c>
      <c r="L64" s="102"/>
    </row>
    <row r="65" spans="2:12" s="9" customFormat="1" ht="19.899999999999999" hidden="1" customHeight="1">
      <c r="B65" s="102"/>
      <c r="D65" s="103" t="s">
        <v>95</v>
      </c>
      <c r="E65" s="104"/>
      <c r="F65" s="104"/>
      <c r="G65" s="104"/>
      <c r="H65" s="104"/>
      <c r="I65" s="104"/>
      <c r="J65" s="105">
        <f>J172</f>
        <v>0</v>
      </c>
      <c r="L65" s="102"/>
    </row>
    <row r="66" spans="2:12" s="9" customFormat="1" ht="19.899999999999999" hidden="1" customHeight="1">
      <c r="B66" s="102"/>
      <c r="D66" s="103" t="s">
        <v>96</v>
      </c>
      <c r="E66" s="104"/>
      <c r="F66" s="104"/>
      <c r="G66" s="104"/>
      <c r="H66" s="104"/>
      <c r="I66" s="104"/>
      <c r="J66" s="105">
        <f>J217</f>
        <v>0</v>
      </c>
      <c r="L66" s="102"/>
    </row>
    <row r="67" spans="2:12" s="9" customFormat="1" ht="19.899999999999999" hidden="1" customHeight="1">
      <c r="B67" s="102"/>
      <c r="D67" s="103" t="s">
        <v>97</v>
      </c>
      <c r="E67" s="104"/>
      <c r="F67" s="104"/>
      <c r="G67" s="104"/>
      <c r="H67" s="104"/>
      <c r="I67" s="104"/>
      <c r="J67" s="105">
        <f>J236</f>
        <v>0</v>
      </c>
      <c r="L67" s="102"/>
    </row>
    <row r="68" spans="2:12" s="8" customFormat="1" ht="24.95" hidden="1" customHeight="1">
      <c r="B68" s="98"/>
      <c r="D68" s="99" t="s">
        <v>98</v>
      </c>
      <c r="E68" s="100"/>
      <c r="F68" s="100"/>
      <c r="G68" s="100"/>
      <c r="H68" s="100"/>
      <c r="I68" s="100"/>
      <c r="J68" s="101">
        <f>J239</f>
        <v>0</v>
      </c>
      <c r="L68" s="98"/>
    </row>
    <row r="69" spans="2:12" s="9" customFormat="1" ht="19.899999999999999" hidden="1" customHeight="1">
      <c r="B69" s="102"/>
      <c r="D69" s="103" t="s">
        <v>99</v>
      </c>
      <c r="E69" s="104"/>
      <c r="F69" s="104"/>
      <c r="G69" s="104"/>
      <c r="H69" s="104"/>
      <c r="I69" s="104"/>
      <c r="J69" s="105">
        <f>J240</f>
        <v>0</v>
      </c>
      <c r="L69" s="102"/>
    </row>
    <row r="70" spans="2:12" s="9" customFormat="1" ht="19.899999999999999" hidden="1" customHeight="1">
      <c r="B70" s="102"/>
      <c r="D70" s="103" t="s">
        <v>100</v>
      </c>
      <c r="E70" s="104"/>
      <c r="F70" s="104"/>
      <c r="G70" s="104"/>
      <c r="H70" s="104"/>
      <c r="I70" s="104"/>
      <c r="J70" s="105">
        <f>J242</f>
        <v>0</v>
      </c>
      <c r="L70" s="102"/>
    </row>
    <row r="71" spans="2:12" s="9" customFormat="1" ht="19.899999999999999" hidden="1" customHeight="1">
      <c r="B71" s="102"/>
      <c r="D71" s="103" t="s">
        <v>101</v>
      </c>
      <c r="E71" s="104"/>
      <c r="F71" s="104"/>
      <c r="G71" s="104"/>
      <c r="H71" s="104"/>
      <c r="I71" s="104"/>
      <c r="J71" s="105">
        <f>J251</f>
        <v>0</v>
      </c>
      <c r="L71" s="102"/>
    </row>
    <row r="72" spans="2:12" s="9" customFormat="1" ht="19.899999999999999" hidden="1" customHeight="1">
      <c r="B72" s="102"/>
      <c r="D72" s="103" t="s">
        <v>102</v>
      </c>
      <c r="E72" s="104"/>
      <c r="F72" s="104"/>
      <c r="G72" s="104"/>
      <c r="H72" s="104"/>
      <c r="I72" s="104"/>
      <c r="J72" s="105">
        <f>J282</f>
        <v>0</v>
      </c>
      <c r="L72" s="102"/>
    </row>
    <row r="73" spans="2:12" s="9" customFormat="1" ht="19.899999999999999" hidden="1" customHeight="1">
      <c r="B73" s="102"/>
      <c r="D73" s="103" t="s">
        <v>103</v>
      </c>
      <c r="E73" s="104"/>
      <c r="F73" s="104"/>
      <c r="G73" s="104"/>
      <c r="H73" s="104"/>
      <c r="I73" s="104"/>
      <c r="J73" s="105">
        <f>J289</f>
        <v>0</v>
      </c>
      <c r="L73" s="102"/>
    </row>
    <row r="74" spans="2:12" s="9" customFormat="1" ht="19.899999999999999" hidden="1" customHeight="1">
      <c r="B74" s="102"/>
      <c r="D74" s="103" t="s">
        <v>104</v>
      </c>
      <c r="E74" s="104"/>
      <c r="F74" s="104"/>
      <c r="G74" s="104"/>
      <c r="H74" s="104"/>
      <c r="I74" s="104"/>
      <c r="J74" s="105">
        <f>J304</f>
        <v>0</v>
      </c>
      <c r="L74" s="102"/>
    </row>
    <row r="75" spans="2:12" s="9" customFormat="1" ht="19.899999999999999" hidden="1" customHeight="1">
      <c r="B75" s="102"/>
      <c r="D75" s="103" t="s">
        <v>105</v>
      </c>
      <c r="E75" s="104"/>
      <c r="F75" s="104"/>
      <c r="G75" s="104"/>
      <c r="H75" s="104"/>
      <c r="I75" s="104"/>
      <c r="J75" s="105">
        <f>J375</f>
        <v>0</v>
      </c>
      <c r="L75" s="102"/>
    </row>
    <row r="76" spans="2:12" s="9" customFormat="1" ht="19.899999999999999" hidden="1" customHeight="1">
      <c r="B76" s="102"/>
      <c r="D76" s="103" t="s">
        <v>106</v>
      </c>
      <c r="E76" s="104"/>
      <c r="F76" s="104"/>
      <c r="G76" s="104"/>
      <c r="H76" s="104"/>
      <c r="I76" s="104"/>
      <c r="J76" s="105">
        <f>J398</f>
        <v>0</v>
      </c>
      <c r="L76" s="102"/>
    </row>
    <row r="77" spans="2:12" s="8" customFormat="1" ht="24.95" hidden="1" customHeight="1">
      <c r="B77" s="98"/>
      <c r="D77" s="99" t="s">
        <v>107</v>
      </c>
      <c r="E77" s="100"/>
      <c r="F77" s="100"/>
      <c r="G77" s="100"/>
      <c r="H77" s="100"/>
      <c r="I77" s="100"/>
      <c r="J77" s="101">
        <f>J403</f>
        <v>0</v>
      </c>
      <c r="L77" s="98"/>
    </row>
    <row r="78" spans="2:12" s="9" customFormat="1" ht="19.899999999999999" hidden="1" customHeight="1">
      <c r="B78" s="102"/>
      <c r="D78" s="103" t="s">
        <v>108</v>
      </c>
      <c r="E78" s="104"/>
      <c r="F78" s="104"/>
      <c r="G78" s="104"/>
      <c r="H78" s="104"/>
      <c r="I78" s="104"/>
      <c r="J78" s="105">
        <f>J404</f>
        <v>0</v>
      </c>
      <c r="L78" s="102"/>
    </row>
    <row r="79" spans="2:12" s="9" customFormat="1" ht="19.899999999999999" hidden="1" customHeight="1">
      <c r="B79" s="102"/>
      <c r="D79" s="103" t="s">
        <v>109</v>
      </c>
      <c r="E79" s="104"/>
      <c r="F79" s="104"/>
      <c r="G79" s="104"/>
      <c r="H79" s="104"/>
      <c r="I79" s="104"/>
      <c r="J79" s="105">
        <f>J407</f>
        <v>0</v>
      </c>
      <c r="L79" s="102"/>
    </row>
    <row r="80" spans="2:12" s="9" customFormat="1" ht="19.899999999999999" hidden="1" customHeight="1">
      <c r="B80" s="102"/>
      <c r="D80" s="103" t="s">
        <v>110</v>
      </c>
      <c r="E80" s="104"/>
      <c r="F80" s="104"/>
      <c r="G80" s="104"/>
      <c r="H80" s="104"/>
      <c r="I80" s="104"/>
      <c r="J80" s="105">
        <f>J410</f>
        <v>0</v>
      </c>
      <c r="L80" s="102"/>
    </row>
    <row r="81" spans="2:12" s="1" customFormat="1" ht="21.75" hidden="1" customHeight="1">
      <c r="B81" s="31"/>
      <c r="L81" s="31"/>
    </row>
    <row r="82" spans="2:12" s="1" customFormat="1" ht="6.95" hidden="1" customHeight="1"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31"/>
    </row>
    <row r="83" spans="2:12" ht="11.25" hidden="1"/>
    <row r="84" spans="2:12" ht="11.25" hidden="1"/>
    <row r="85" spans="2:12" ht="11.25" hidden="1"/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1"/>
    </row>
    <row r="87" spans="2:12" s="1" customFormat="1" ht="24.95" customHeight="1">
      <c r="B87" s="31"/>
      <c r="C87" s="20" t="s">
        <v>111</v>
      </c>
      <c r="L87" s="31"/>
    </row>
    <row r="88" spans="2:12" s="1" customFormat="1" ht="6.95" customHeight="1">
      <c r="B88" s="31"/>
      <c r="L88" s="31"/>
    </row>
    <row r="89" spans="2:12" s="1" customFormat="1" ht="12" customHeight="1">
      <c r="B89" s="31"/>
      <c r="C89" s="26" t="s">
        <v>16</v>
      </c>
      <c r="L89" s="31"/>
    </row>
    <row r="90" spans="2:12" s="1" customFormat="1" ht="16.5" customHeight="1">
      <c r="B90" s="31"/>
      <c r="E90" s="220" t="str">
        <f>E7</f>
        <v>Oprava objektu sklad plynů st. 2832, k. ú. Cheb</v>
      </c>
      <c r="F90" s="221"/>
      <c r="G90" s="221"/>
      <c r="H90" s="221"/>
      <c r="L90" s="31"/>
    </row>
    <row r="91" spans="2:12" s="1" customFormat="1" ht="12" customHeight="1">
      <c r="B91" s="31"/>
      <c r="C91" s="26" t="s">
        <v>84</v>
      </c>
      <c r="L91" s="31"/>
    </row>
    <row r="92" spans="2:12" s="1" customFormat="1" ht="16.5" customHeight="1">
      <c r="B92" s="31"/>
      <c r="E92" s="202" t="str">
        <f>E9</f>
        <v>01 - Vnější stavební úpravy</v>
      </c>
      <c r="F92" s="222"/>
      <c r="G92" s="222"/>
      <c r="H92" s="222"/>
      <c r="L92" s="31"/>
    </row>
    <row r="93" spans="2:12" s="1" customFormat="1" ht="6.95" customHeight="1">
      <c r="B93" s="31"/>
      <c r="L93" s="31"/>
    </row>
    <row r="94" spans="2:12" s="1" customFormat="1" ht="12" customHeight="1">
      <c r="B94" s="31"/>
      <c r="C94" s="26" t="s">
        <v>21</v>
      </c>
      <c r="F94" s="24" t="str">
        <f>F12</f>
        <v xml:space="preserve"> </v>
      </c>
      <c r="I94" s="26" t="s">
        <v>23</v>
      </c>
      <c r="J94" s="48">
        <f>IF(J12="","",J12)</f>
        <v>46073</v>
      </c>
      <c r="L94" s="31"/>
    </row>
    <row r="95" spans="2:12" s="1" customFormat="1" ht="6.95" customHeight="1">
      <c r="B95" s="31"/>
      <c r="L95" s="31"/>
    </row>
    <row r="96" spans="2:12" s="1" customFormat="1" ht="15.2" customHeight="1">
      <c r="B96" s="31"/>
      <c r="C96" s="26" t="s">
        <v>24</v>
      </c>
      <c r="F96" s="24" t="str">
        <f>E15</f>
        <v>Karlovarská krajská nemocnice, a. s., Nemocnice Ch</v>
      </c>
      <c r="I96" s="26" t="s">
        <v>30</v>
      </c>
      <c r="J96" s="29" t="str">
        <f>E21</f>
        <v xml:space="preserve"> </v>
      </c>
      <c r="L96" s="31"/>
    </row>
    <row r="97" spans="2:65" s="1" customFormat="1" ht="15.2" customHeight="1">
      <c r="B97" s="31"/>
      <c r="C97" s="26" t="s">
        <v>28</v>
      </c>
      <c r="F97" s="24" t="str">
        <f>IF(E18="","",E18)</f>
        <v>Vyplň údaj</v>
      </c>
      <c r="I97" s="26" t="s">
        <v>32</v>
      </c>
      <c r="J97" s="29" t="str">
        <f>E24</f>
        <v xml:space="preserve"> </v>
      </c>
      <c r="L97" s="31"/>
    </row>
    <row r="98" spans="2:65" s="1" customFormat="1" ht="10.35" customHeight="1">
      <c r="B98" s="31"/>
      <c r="L98" s="31"/>
    </row>
    <row r="99" spans="2:65" s="10" customFormat="1" ht="29.25" customHeight="1">
      <c r="B99" s="106"/>
      <c r="C99" s="107" t="s">
        <v>112</v>
      </c>
      <c r="D99" s="108" t="s">
        <v>54</v>
      </c>
      <c r="E99" s="108" t="s">
        <v>50</v>
      </c>
      <c r="F99" s="108" t="s">
        <v>51</v>
      </c>
      <c r="G99" s="108" t="s">
        <v>113</v>
      </c>
      <c r="H99" s="108" t="s">
        <v>114</v>
      </c>
      <c r="I99" s="108" t="s">
        <v>115</v>
      </c>
      <c r="J99" s="108" t="s">
        <v>88</v>
      </c>
      <c r="K99" s="109" t="s">
        <v>116</v>
      </c>
      <c r="L99" s="106"/>
      <c r="M99" s="55" t="s">
        <v>19</v>
      </c>
      <c r="N99" s="56" t="s">
        <v>39</v>
      </c>
      <c r="O99" s="56" t="s">
        <v>117</v>
      </c>
      <c r="P99" s="56" t="s">
        <v>118</v>
      </c>
      <c r="Q99" s="56" t="s">
        <v>119</v>
      </c>
      <c r="R99" s="56" t="s">
        <v>120</v>
      </c>
      <c r="S99" s="56" t="s">
        <v>121</v>
      </c>
      <c r="T99" s="57" t="s">
        <v>122</v>
      </c>
    </row>
    <row r="100" spans="2:65" s="1" customFormat="1" ht="22.9" customHeight="1">
      <c r="B100" s="31"/>
      <c r="C100" s="60" t="s">
        <v>123</v>
      </c>
      <c r="J100" s="110">
        <f>BK100</f>
        <v>0</v>
      </c>
      <c r="L100" s="31"/>
      <c r="M100" s="58"/>
      <c r="N100" s="49"/>
      <c r="O100" s="49"/>
      <c r="P100" s="111">
        <f>P101+P239+P403</f>
        <v>0</v>
      </c>
      <c r="Q100" s="49"/>
      <c r="R100" s="111">
        <f>R101+R239+R403</f>
        <v>19.606323387875996</v>
      </c>
      <c r="S100" s="49"/>
      <c r="T100" s="112">
        <f>T101+T239+T403</f>
        <v>12.989969289999999</v>
      </c>
      <c r="AT100" s="16" t="s">
        <v>68</v>
      </c>
      <c r="AU100" s="16" t="s">
        <v>89</v>
      </c>
      <c r="BK100" s="113">
        <f>BK101+BK239+BK403</f>
        <v>0</v>
      </c>
    </row>
    <row r="101" spans="2:65" s="11" customFormat="1" ht="25.9" customHeight="1">
      <c r="B101" s="114"/>
      <c r="D101" s="115" t="s">
        <v>68</v>
      </c>
      <c r="E101" s="116" t="s">
        <v>124</v>
      </c>
      <c r="F101" s="116" t="s">
        <v>125</v>
      </c>
      <c r="I101" s="117"/>
      <c r="J101" s="118">
        <f>BK101</f>
        <v>0</v>
      </c>
      <c r="L101" s="114"/>
      <c r="M101" s="119"/>
      <c r="P101" s="120">
        <f>P102+P116+P139+P144+P172+P217+P236</f>
        <v>0</v>
      </c>
      <c r="R101" s="120">
        <f>R102+R116+R139+R144+R172+R217+R236</f>
        <v>15.405704179875999</v>
      </c>
      <c r="T101" s="121">
        <f>T102+T116+T139+T144+T172+T217+T236</f>
        <v>11.538138569999999</v>
      </c>
      <c r="AR101" s="115" t="s">
        <v>77</v>
      </c>
      <c r="AT101" s="122" t="s">
        <v>68</v>
      </c>
      <c r="AU101" s="122" t="s">
        <v>69</v>
      </c>
      <c r="AY101" s="115" t="s">
        <v>126</v>
      </c>
      <c r="BK101" s="123">
        <f>BK102+BK116+BK139+BK144+BK172+BK217+BK236</f>
        <v>0</v>
      </c>
    </row>
    <row r="102" spans="2:65" s="11" customFormat="1" ht="22.9" customHeight="1">
      <c r="B102" s="114"/>
      <c r="D102" s="115" t="s">
        <v>68</v>
      </c>
      <c r="E102" s="124" t="s">
        <v>77</v>
      </c>
      <c r="F102" s="124" t="s">
        <v>127</v>
      </c>
      <c r="I102" s="117"/>
      <c r="J102" s="125">
        <f>BK102</f>
        <v>0</v>
      </c>
      <c r="L102" s="114"/>
      <c r="M102" s="119"/>
      <c r="P102" s="120">
        <f>SUM(P103:P115)</f>
        <v>0</v>
      </c>
      <c r="R102" s="120">
        <f>SUM(R103:R115)</f>
        <v>0</v>
      </c>
      <c r="T102" s="121">
        <f>SUM(T103:T115)</f>
        <v>0</v>
      </c>
      <c r="AR102" s="115" t="s">
        <v>77</v>
      </c>
      <c r="AT102" s="122" t="s">
        <v>68</v>
      </c>
      <c r="AU102" s="122" t="s">
        <v>77</v>
      </c>
      <c r="AY102" s="115" t="s">
        <v>126</v>
      </c>
      <c r="BK102" s="123">
        <f>SUM(BK103:BK115)</f>
        <v>0</v>
      </c>
    </row>
    <row r="103" spans="2:65" s="1" customFormat="1" ht="44.25" customHeight="1">
      <c r="B103" s="31"/>
      <c r="C103" s="126" t="s">
        <v>77</v>
      </c>
      <c r="D103" s="126" t="s">
        <v>128</v>
      </c>
      <c r="E103" s="127" t="s">
        <v>129</v>
      </c>
      <c r="F103" s="128" t="s">
        <v>130</v>
      </c>
      <c r="G103" s="129" t="s">
        <v>131</v>
      </c>
      <c r="H103" s="130">
        <v>3.91</v>
      </c>
      <c r="I103" s="131"/>
      <c r="J103" s="132">
        <f>ROUND(I103*H103,2)</f>
        <v>0</v>
      </c>
      <c r="K103" s="128" t="s">
        <v>132</v>
      </c>
      <c r="L103" s="31"/>
      <c r="M103" s="133" t="s">
        <v>19</v>
      </c>
      <c r="N103" s="134" t="s">
        <v>40</v>
      </c>
      <c r="P103" s="135">
        <f>O103*H103</f>
        <v>0</v>
      </c>
      <c r="Q103" s="135">
        <v>0</v>
      </c>
      <c r="R103" s="135">
        <f>Q103*H103</f>
        <v>0</v>
      </c>
      <c r="S103" s="135">
        <v>0</v>
      </c>
      <c r="T103" s="136">
        <f>S103*H103</f>
        <v>0</v>
      </c>
      <c r="AR103" s="137" t="s">
        <v>133</v>
      </c>
      <c r="AT103" s="137" t="s">
        <v>128</v>
      </c>
      <c r="AU103" s="137" t="s">
        <v>79</v>
      </c>
      <c r="AY103" s="16" t="s">
        <v>126</v>
      </c>
      <c r="BE103" s="138">
        <f>IF(N103="základní",J103,0)</f>
        <v>0</v>
      </c>
      <c r="BF103" s="138">
        <f>IF(N103="snížená",J103,0)</f>
        <v>0</v>
      </c>
      <c r="BG103" s="138">
        <f>IF(N103="zákl. přenesená",J103,0)</f>
        <v>0</v>
      </c>
      <c r="BH103" s="138">
        <f>IF(N103="sníž. přenesená",J103,0)</f>
        <v>0</v>
      </c>
      <c r="BI103" s="138">
        <f>IF(N103="nulová",J103,0)</f>
        <v>0</v>
      </c>
      <c r="BJ103" s="16" t="s">
        <v>77</v>
      </c>
      <c r="BK103" s="138">
        <f>ROUND(I103*H103,2)</f>
        <v>0</v>
      </c>
      <c r="BL103" s="16" t="s">
        <v>133</v>
      </c>
      <c r="BM103" s="137" t="s">
        <v>134</v>
      </c>
    </row>
    <row r="104" spans="2:65" s="1" customFormat="1" ht="11.25">
      <c r="B104" s="31"/>
      <c r="D104" s="139" t="s">
        <v>135</v>
      </c>
      <c r="F104" s="140" t="s">
        <v>136</v>
      </c>
      <c r="I104" s="141"/>
      <c r="L104" s="31"/>
      <c r="M104" s="142"/>
      <c r="T104" s="52"/>
      <c r="AT104" s="16" t="s">
        <v>135</v>
      </c>
      <c r="AU104" s="16" t="s">
        <v>79</v>
      </c>
    </row>
    <row r="105" spans="2:65" s="12" customFormat="1" ht="11.25">
      <c r="B105" s="143"/>
      <c r="D105" s="144" t="s">
        <v>137</v>
      </c>
      <c r="E105" s="145" t="s">
        <v>19</v>
      </c>
      <c r="F105" s="146" t="s">
        <v>138</v>
      </c>
      <c r="H105" s="147">
        <v>3.4</v>
      </c>
      <c r="I105" s="148"/>
      <c r="L105" s="143"/>
      <c r="M105" s="149"/>
      <c r="T105" s="150"/>
      <c r="AT105" s="145" t="s">
        <v>137</v>
      </c>
      <c r="AU105" s="145" t="s">
        <v>79</v>
      </c>
      <c r="AV105" s="12" t="s">
        <v>79</v>
      </c>
      <c r="AW105" s="12" t="s">
        <v>31</v>
      </c>
      <c r="AX105" s="12" t="s">
        <v>69</v>
      </c>
      <c r="AY105" s="145" t="s">
        <v>126</v>
      </c>
    </row>
    <row r="106" spans="2:65" s="12" customFormat="1" ht="11.25">
      <c r="B106" s="143"/>
      <c r="D106" s="144" t="s">
        <v>137</v>
      </c>
      <c r="E106" s="145" t="s">
        <v>19</v>
      </c>
      <c r="F106" s="146" t="s">
        <v>139</v>
      </c>
      <c r="H106" s="147">
        <v>0.51</v>
      </c>
      <c r="I106" s="148"/>
      <c r="L106" s="143"/>
      <c r="M106" s="149"/>
      <c r="T106" s="150"/>
      <c r="AT106" s="145" t="s">
        <v>137</v>
      </c>
      <c r="AU106" s="145" t="s">
        <v>79</v>
      </c>
      <c r="AV106" s="12" t="s">
        <v>79</v>
      </c>
      <c r="AW106" s="12" t="s">
        <v>31</v>
      </c>
      <c r="AX106" s="12" t="s">
        <v>69</v>
      </c>
      <c r="AY106" s="145" t="s">
        <v>126</v>
      </c>
    </row>
    <row r="107" spans="2:65" s="13" customFormat="1" ht="11.25">
      <c r="B107" s="151"/>
      <c r="D107" s="144" t="s">
        <v>137</v>
      </c>
      <c r="E107" s="152" t="s">
        <v>19</v>
      </c>
      <c r="F107" s="153" t="s">
        <v>140</v>
      </c>
      <c r="H107" s="154">
        <v>3.91</v>
      </c>
      <c r="I107" s="155"/>
      <c r="L107" s="151"/>
      <c r="M107" s="156"/>
      <c r="T107" s="157"/>
      <c r="AT107" s="152" t="s">
        <v>137</v>
      </c>
      <c r="AU107" s="152" t="s">
        <v>79</v>
      </c>
      <c r="AV107" s="13" t="s">
        <v>133</v>
      </c>
      <c r="AW107" s="13" t="s">
        <v>31</v>
      </c>
      <c r="AX107" s="13" t="s">
        <v>77</v>
      </c>
      <c r="AY107" s="152" t="s">
        <v>126</v>
      </c>
    </row>
    <row r="108" spans="2:65" s="1" customFormat="1" ht="62.65" customHeight="1">
      <c r="B108" s="31"/>
      <c r="C108" s="126" t="s">
        <v>79</v>
      </c>
      <c r="D108" s="126" t="s">
        <v>128</v>
      </c>
      <c r="E108" s="127" t="s">
        <v>141</v>
      </c>
      <c r="F108" s="128" t="s">
        <v>142</v>
      </c>
      <c r="G108" s="129" t="s">
        <v>131</v>
      </c>
      <c r="H108" s="130">
        <v>3.91</v>
      </c>
      <c r="I108" s="131"/>
      <c r="J108" s="132">
        <f>ROUND(I108*H108,2)</f>
        <v>0</v>
      </c>
      <c r="K108" s="128" t="s">
        <v>132</v>
      </c>
      <c r="L108" s="31"/>
      <c r="M108" s="133" t="s">
        <v>19</v>
      </c>
      <c r="N108" s="134" t="s">
        <v>40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133</v>
      </c>
      <c r="AT108" s="137" t="s">
        <v>128</v>
      </c>
      <c r="AU108" s="137" t="s">
        <v>79</v>
      </c>
      <c r="AY108" s="16" t="s">
        <v>126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6" t="s">
        <v>77</v>
      </c>
      <c r="BK108" s="138">
        <f>ROUND(I108*H108,2)</f>
        <v>0</v>
      </c>
      <c r="BL108" s="16" t="s">
        <v>133</v>
      </c>
      <c r="BM108" s="137" t="s">
        <v>143</v>
      </c>
    </row>
    <row r="109" spans="2:65" s="1" customFormat="1" ht="11.25">
      <c r="B109" s="31"/>
      <c r="D109" s="139" t="s">
        <v>135</v>
      </c>
      <c r="F109" s="140" t="s">
        <v>144</v>
      </c>
      <c r="I109" s="141"/>
      <c r="L109" s="31"/>
      <c r="M109" s="142"/>
      <c r="T109" s="52"/>
      <c r="AT109" s="16" t="s">
        <v>135</v>
      </c>
      <c r="AU109" s="16" t="s">
        <v>79</v>
      </c>
    </row>
    <row r="110" spans="2:65" s="1" customFormat="1" ht="19.5">
      <c r="B110" s="31"/>
      <c r="D110" s="144" t="s">
        <v>145</v>
      </c>
      <c r="F110" s="158" t="s">
        <v>146</v>
      </c>
      <c r="I110" s="141"/>
      <c r="L110" s="31"/>
      <c r="M110" s="142"/>
      <c r="T110" s="52"/>
      <c r="AT110" s="16" t="s">
        <v>145</v>
      </c>
      <c r="AU110" s="16" t="s">
        <v>79</v>
      </c>
    </row>
    <row r="111" spans="2:65" s="1" customFormat="1" ht="44.25" customHeight="1">
      <c r="B111" s="31"/>
      <c r="C111" s="126" t="s">
        <v>147</v>
      </c>
      <c r="D111" s="126" t="s">
        <v>128</v>
      </c>
      <c r="E111" s="127" t="s">
        <v>148</v>
      </c>
      <c r="F111" s="128" t="s">
        <v>149</v>
      </c>
      <c r="G111" s="129" t="s">
        <v>150</v>
      </c>
      <c r="H111" s="130">
        <v>7.0380000000000003</v>
      </c>
      <c r="I111" s="131"/>
      <c r="J111" s="132">
        <f>ROUND(I111*H111,2)</f>
        <v>0</v>
      </c>
      <c r="K111" s="128" t="s">
        <v>132</v>
      </c>
      <c r="L111" s="31"/>
      <c r="M111" s="133" t="s">
        <v>19</v>
      </c>
      <c r="N111" s="134" t="s">
        <v>40</v>
      </c>
      <c r="P111" s="135">
        <f>O111*H111</f>
        <v>0</v>
      </c>
      <c r="Q111" s="135">
        <v>0</v>
      </c>
      <c r="R111" s="135">
        <f>Q111*H111</f>
        <v>0</v>
      </c>
      <c r="S111" s="135">
        <v>0</v>
      </c>
      <c r="T111" s="136">
        <f>S111*H111</f>
        <v>0</v>
      </c>
      <c r="AR111" s="137" t="s">
        <v>133</v>
      </c>
      <c r="AT111" s="137" t="s">
        <v>128</v>
      </c>
      <c r="AU111" s="137" t="s">
        <v>79</v>
      </c>
      <c r="AY111" s="16" t="s">
        <v>126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6" t="s">
        <v>77</v>
      </c>
      <c r="BK111" s="138">
        <f>ROUND(I111*H111,2)</f>
        <v>0</v>
      </c>
      <c r="BL111" s="16" t="s">
        <v>133</v>
      </c>
      <c r="BM111" s="137" t="s">
        <v>151</v>
      </c>
    </row>
    <row r="112" spans="2:65" s="1" customFormat="1" ht="11.25">
      <c r="B112" s="31"/>
      <c r="D112" s="139" t="s">
        <v>135</v>
      </c>
      <c r="F112" s="140" t="s">
        <v>152</v>
      </c>
      <c r="I112" s="141"/>
      <c r="L112" s="31"/>
      <c r="M112" s="142"/>
      <c r="T112" s="52"/>
      <c r="AT112" s="16" t="s">
        <v>135</v>
      </c>
      <c r="AU112" s="16" t="s">
        <v>79</v>
      </c>
    </row>
    <row r="113" spans="2:65" s="12" customFormat="1" ht="11.25">
      <c r="B113" s="143"/>
      <c r="D113" s="144" t="s">
        <v>137</v>
      </c>
      <c r="F113" s="146" t="s">
        <v>153</v>
      </c>
      <c r="H113" s="147">
        <v>7.0380000000000003</v>
      </c>
      <c r="I113" s="148"/>
      <c r="L113" s="143"/>
      <c r="M113" s="149"/>
      <c r="T113" s="150"/>
      <c r="AT113" s="145" t="s">
        <v>137</v>
      </c>
      <c r="AU113" s="145" t="s">
        <v>79</v>
      </c>
      <c r="AV113" s="12" t="s">
        <v>79</v>
      </c>
      <c r="AW113" s="12" t="s">
        <v>4</v>
      </c>
      <c r="AX113" s="12" t="s">
        <v>77</v>
      </c>
      <c r="AY113" s="145" t="s">
        <v>126</v>
      </c>
    </row>
    <row r="114" spans="2:65" s="1" customFormat="1" ht="37.9" customHeight="1">
      <c r="B114" s="31"/>
      <c r="C114" s="126" t="s">
        <v>133</v>
      </c>
      <c r="D114" s="126" t="s">
        <v>128</v>
      </c>
      <c r="E114" s="127" t="s">
        <v>154</v>
      </c>
      <c r="F114" s="128" t="s">
        <v>155</v>
      </c>
      <c r="G114" s="129" t="s">
        <v>131</v>
      </c>
      <c r="H114" s="130">
        <v>3.91</v>
      </c>
      <c r="I114" s="131"/>
      <c r="J114" s="132">
        <f>ROUND(I114*H114,2)</f>
        <v>0</v>
      </c>
      <c r="K114" s="128" t="s">
        <v>132</v>
      </c>
      <c r="L114" s="31"/>
      <c r="M114" s="133" t="s">
        <v>19</v>
      </c>
      <c r="N114" s="134" t="s">
        <v>40</v>
      </c>
      <c r="P114" s="135">
        <f>O114*H114</f>
        <v>0</v>
      </c>
      <c r="Q114" s="135">
        <v>0</v>
      </c>
      <c r="R114" s="135">
        <f>Q114*H114</f>
        <v>0</v>
      </c>
      <c r="S114" s="135">
        <v>0</v>
      </c>
      <c r="T114" s="136">
        <f>S114*H114</f>
        <v>0</v>
      </c>
      <c r="AR114" s="137" t="s">
        <v>133</v>
      </c>
      <c r="AT114" s="137" t="s">
        <v>128</v>
      </c>
      <c r="AU114" s="137" t="s">
        <v>79</v>
      </c>
      <c r="AY114" s="16" t="s">
        <v>126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6" t="s">
        <v>77</v>
      </c>
      <c r="BK114" s="138">
        <f>ROUND(I114*H114,2)</f>
        <v>0</v>
      </c>
      <c r="BL114" s="16" t="s">
        <v>133</v>
      </c>
      <c r="BM114" s="137" t="s">
        <v>156</v>
      </c>
    </row>
    <row r="115" spans="2:65" s="1" customFormat="1" ht="11.25">
      <c r="B115" s="31"/>
      <c r="D115" s="139" t="s">
        <v>135</v>
      </c>
      <c r="F115" s="140" t="s">
        <v>157</v>
      </c>
      <c r="I115" s="141"/>
      <c r="L115" s="31"/>
      <c r="M115" s="142"/>
      <c r="T115" s="52"/>
      <c r="AT115" s="16" t="s">
        <v>135</v>
      </c>
      <c r="AU115" s="16" t="s">
        <v>79</v>
      </c>
    </row>
    <row r="116" spans="2:65" s="11" customFormat="1" ht="22.9" customHeight="1">
      <c r="B116" s="114"/>
      <c r="D116" s="115" t="s">
        <v>68</v>
      </c>
      <c r="E116" s="124" t="s">
        <v>79</v>
      </c>
      <c r="F116" s="124" t="s">
        <v>158</v>
      </c>
      <c r="I116" s="117"/>
      <c r="J116" s="125">
        <f>BK116</f>
        <v>0</v>
      </c>
      <c r="L116" s="114"/>
      <c r="M116" s="119"/>
      <c r="P116" s="120">
        <f>SUM(P117:P138)</f>
        <v>0</v>
      </c>
      <c r="R116" s="120">
        <f>SUM(R117:R138)</f>
        <v>9.6294547058759985</v>
      </c>
      <c r="T116" s="121">
        <f>SUM(T117:T138)</f>
        <v>0</v>
      </c>
      <c r="AR116" s="115" t="s">
        <v>77</v>
      </c>
      <c r="AT116" s="122" t="s">
        <v>68</v>
      </c>
      <c r="AU116" s="122" t="s">
        <v>77</v>
      </c>
      <c r="AY116" s="115" t="s">
        <v>126</v>
      </c>
      <c r="BK116" s="123">
        <f>SUM(BK117:BK138)</f>
        <v>0</v>
      </c>
    </row>
    <row r="117" spans="2:65" s="1" customFormat="1" ht="24.2" customHeight="1">
      <c r="B117" s="31"/>
      <c r="C117" s="126" t="s">
        <v>159</v>
      </c>
      <c r="D117" s="126" t="s">
        <v>128</v>
      </c>
      <c r="E117" s="127" t="s">
        <v>160</v>
      </c>
      <c r="F117" s="128" t="s">
        <v>161</v>
      </c>
      <c r="G117" s="129" t="s">
        <v>131</v>
      </c>
      <c r="H117" s="130">
        <v>0.39100000000000001</v>
      </c>
      <c r="I117" s="131"/>
      <c r="J117" s="132">
        <f>ROUND(I117*H117,2)</f>
        <v>0</v>
      </c>
      <c r="K117" s="128" t="s">
        <v>132</v>
      </c>
      <c r="L117" s="31"/>
      <c r="M117" s="133" t="s">
        <v>19</v>
      </c>
      <c r="N117" s="134" t="s">
        <v>40</v>
      </c>
      <c r="P117" s="135">
        <f>O117*H117</f>
        <v>0</v>
      </c>
      <c r="Q117" s="135">
        <v>1.98</v>
      </c>
      <c r="R117" s="135">
        <f>Q117*H117</f>
        <v>0.77417999999999998</v>
      </c>
      <c r="S117" s="135">
        <v>0</v>
      </c>
      <c r="T117" s="136">
        <f>S117*H117</f>
        <v>0</v>
      </c>
      <c r="AR117" s="137" t="s">
        <v>133</v>
      </c>
      <c r="AT117" s="137" t="s">
        <v>128</v>
      </c>
      <c r="AU117" s="137" t="s">
        <v>79</v>
      </c>
      <c r="AY117" s="16" t="s">
        <v>126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6" t="s">
        <v>77</v>
      </c>
      <c r="BK117" s="138">
        <f>ROUND(I117*H117,2)</f>
        <v>0</v>
      </c>
      <c r="BL117" s="16" t="s">
        <v>133</v>
      </c>
      <c r="BM117" s="137" t="s">
        <v>162</v>
      </c>
    </row>
    <row r="118" spans="2:65" s="1" customFormat="1" ht="11.25">
      <c r="B118" s="31"/>
      <c r="D118" s="139" t="s">
        <v>135</v>
      </c>
      <c r="F118" s="140" t="s">
        <v>163</v>
      </c>
      <c r="I118" s="141"/>
      <c r="L118" s="31"/>
      <c r="M118" s="142"/>
      <c r="T118" s="52"/>
      <c r="AT118" s="16" t="s">
        <v>135</v>
      </c>
      <c r="AU118" s="16" t="s">
        <v>79</v>
      </c>
    </row>
    <row r="119" spans="2:65" s="12" customFormat="1" ht="11.25">
      <c r="B119" s="143"/>
      <c r="D119" s="144" t="s">
        <v>137</v>
      </c>
      <c r="E119" s="145" t="s">
        <v>19</v>
      </c>
      <c r="F119" s="146" t="s">
        <v>164</v>
      </c>
      <c r="H119" s="147">
        <v>0.34</v>
      </c>
      <c r="I119" s="148"/>
      <c r="L119" s="143"/>
      <c r="M119" s="149"/>
      <c r="T119" s="150"/>
      <c r="AT119" s="145" t="s">
        <v>137</v>
      </c>
      <c r="AU119" s="145" t="s">
        <v>79</v>
      </c>
      <c r="AV119" s="12" t="s">
        <v>79</v>
      </c>
      <c r="AW119" s="12" t="s">
        <v>31</v>
      </c>
      <c r="AX119" s="12" t="s">
        <v>69</v>
      </c>
      <c r="AY119" s="145" t="s">
        <v>126</v>
      </c>
    </row>
    <row r="120" spans="2:65" s="12" customFormat="1" ht="11.25">
      <c r="B120" s="143"/>
      <c r="D120" s="144" t="s">
        <v>137</v>
      </c>
      <c r="E120" s="145" t="s">
        <v>19</v>
      </c>
      <c r="F120" s="146" t="s">
        <v>165</v>
      </c>
      <c r="H120" s="147">
        <v>5.0999999999999997E-2</v>
      </c>
      <c r="I120" s="148"/>
      <c r="L120" s="143"/>
      <c r="M120" s="149"/>
      <c r="T120" s="150"/>
      <c r="AT120" s="145" t="s">
        <v>137</v>
      </c>
      <c r="AU120" s="145" t="s">
        <v>79</v>
      </c>
      <c r="AV120" s="12" t="s">
        <v>79</v>
      </c>
      <c r="AW120" s="12" t="s">
        <v>31</v>
      </c>
      <c r="AX120" s="12" t="s">
        <v>69</v>
      </c>
      <c r="AY120" s="145" t="s">
        <v>126</v>
      </c>
    </row>
    <row r="121" spans="2:65" s="13" customFormat="1" ht="11.25">
      <c r="B121" s="151"/>
      <c r="D121" s="144" t="s">
        <v>137</v>
      </c>
      <c r="E121" s="152" t="s">
        <v>19</v>
      </c>
      <c r="F121" s="153" t="s">
        <v>140</v>
      </c>
      <c r="H121" s="154">
        <v>0.39100000000000001</v>
      </c>
      <c r="I121" s="155"/>
      <c r="L121" s="151"/>
      <c r="M121" s="156"/>
      <c r="T121" s="157"/>
      <c r="AT121" s="152" t="s">
        <v>137</v>
      </c>
      <c r="AU121" s="152" t="s">
        <v>79</v>
      </c>
      <c r="AV121" s="13" t="s">
        <v>133</v>
      </c>
      <c r="AW121" s="13" t="s">
        <v>31</v>
      </c>
      <c r="AX121" s="13" t="s">
        <v>77</v>
      </c>
      <c r="AY121" s="152" t="s">
        <v>126</v>
      </c>
    </row>
    <row r="122" spans="2:65" s="1" customFormat="1" ht="24.2" customHeight="1">
      <c r="B122" s="31"/>
      <c r="C122" s="126" t="s">
        <v>166</v>
      </c>
      <c r="D122" s="126" t="s">
        <v>128</v>
      </c>
      <c r="E122" s="127" t="s">
        <v>167</v>
      </c>
      <c r="F122" s="128" t="s">
        <v>168</v>
      </c>
      <c r="G122" s="129" t="s">
        <v>131</v>
      </c>
      <c r="H122" s="130">
        <v>3.5190000000000001</v>
      </c>
      <c r="I122" s="131"/>
      <c r="J122" s="132">
        <f>ROUND(I122*H122,2)</f>
        <v>0</v>
      </c>
      <c r="K122" s="128" t="s">
        <v>132</v>
      </c>
      <c r="L122" s="31"/>
      <c r="M122" s="133" t="s">
        <v>19</v>
      </c>
      <c r="N122" s="134" t="s">
        <v>40</v>
      </c>
      <c r="P122" s="135">
        <f>O122*H122</f>
        <v>0</v>
      </c>
      <c r="Q122" s="135">
        <v>2.5018722040000001</v>
      </c>
      <c r="R122" s="135">
        <f>Q122*H122</f>
        <v>8.8040882858760003</v>
      </c>
      <c r="S122" s="135">
        <v>0</v>
      </c>
      <c r="T122" s="136">
        <f>S122*H122</f>
        <v>0</v>
      </c>
      <c r="AR122" s="137" t="s">
        <v>133</v>
      </c>
      <c r="AT122" s="137" t="s">
        <v>128</v>
      </c>
      <c r="AU122" s="137" t="s">
        <v>79</v>
      </c>
      <c r="AY122" s="16" t="s">
        <v>126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6" t="s">
        <v>77</v>
      </c>
      <c r="BK122" s="138">
        <f>ROUND(I122*H122,2)</f>
        <v>0</v>
      </c>
      <c r="BL122" s="16" t="s">
        <v>133</v>
      </c>
      <c r="BM122" s="137" t="s">
        <v>169</v>
      </c>
    </row>
    <row r="123" spans="2:65" s="1" customFormat="1" ht="11.25">
      <c r="B123" s="31"/>
      <c r="D123" s="139" t="s">
        <v>135</v>
      </c>
      <c r="F123" s="140" t="s">
        <v>170</v>
      </c>
      <c r="I123" s="141"/>
      <c r="L123" s="31"/>
      <c r="M123" s="142"/>
      <c r="T123" s="52"/>
      <c r="AT123" s="16" t="s">
        <v>135</v>
      </c>
      <c r="AU123" s="16" t="s">
        <v>79</v>
      </c>
    </row>
    <row r="124" spans="2:65" s="12" customFormat="1" ht="11.25">
      <c r="B124" s="143"/>
      <c r="D124" s="144" t="s">
        <v>137</v>
      </c>
      <c r="E124" s="145" t="s">
        <v>19</v>
      </c>
      <c r="F124" s="146" t="s">
        <v>171</v>
      </c>
      <c r="H124" s="147">
        <v>3.06</v>
      </c>
      <c r="I124" s="148"/>
      <c r="L124" s="143"/>
      <c r="M124" s="149"/>
      <c r="T124" s="150"/>
      <c r="AT124" s="145" t="s">
        <v>137</v>
      </c>
      <c r="AU124" s="145" t="s">
        <v>79</v>
      </c>
      <c r="AV124" s="12" t="s">
        <v>79</v>
      </c>
      <c r="AW124" s="12" t="s">
        <v>31</v>
      </c>
      <c r="AX124" s="12" t="s">
        <v>69</v>
      </c>
      <c r="AY124" s="145" t="s">
        <v>126</v>
      </c>
    </row>
    <row r="125" spans="2:65" s="12" customFormat="1" ht="11.25">
      <c r="B125" s="143"/>
      <c r="D125" s="144" t="s">
        <v>137</v>
      </c>
      <c r="E125" s="145" t="s">
        <v>19</v>
      </c>
      <c r="F125" s="146" t="s">
        <v>172</v>
      </c>
      <c r="H125" s="147">
        <v>0.45900000000000002</v>
      </c>
      <c r="I125" s="148"/>
      <c r="L125" s="143"/>
      <c r="M125" s="149"/>
      <c r="T125" s="150"/>
      <c r="AT125" s="145" t="s">
        <v>137</v>
      </c>
      <c r="AU125" s="145" t="s">
        <v>79</v>
      </c>
      <c r="AV125" s="12" t="s">
        <v>79</v>
      </c>
      <c r="AW125" s="12" t="s">
        <v>31</v>
      </c>
      <c r="AX125" s="12" t="s">
        <v>69</v>
      </c>
      <c r="AY125" s="145" t="s">
        <v>126</v>
      </c>
    </row>
    <row r="126" spans="2:65" s="13" customFormat="1" ht="11.25">
      <c r="B126" s="151"/>
      <c r="D126" s="144" t="s">
        <v>137</v>
      </c>
      <c r="E126" s="152" t="s">
        <v>19</v>
      </c>
      <c r="F126" s="153" t="s">
        <v>140</v>
      </c>
      <c r="H126" s="154">
        <v>3.5190000000000001</v>
      </c>
      <c r="I126" s="155"/>
      <c r="L126" s="151"/>
      <c r="M126" s="156"/>
      <c r="T126" s="157"/>
      <c r="AT126" s="152" t="s">
        <v>137</v>
      </c>
      <c r="AU126" s="152" t="s">
        <v>79</v>
      </c>
      <c r="AV126" s="13" t="s">
        <v>133</v>
      </c>
      <c r="AW126" s="13" t="s">
        <v>31</v>
      </c>
      <c r="AX126" s="13" t="s">
        <v>77</v>
      </c>
      <c r="AY126" s="152" t="s">
        <v>126</v>
      </c>
    </row>
    <row r="127" spans="2:65" s="1" customFormat="1" ht="16.5" customHeight="1">
      <c r="B127" s="31"/>
      <c r="C127" s="126" t="s">
        <v>173</v>
      </c>
      <c r="D127" s="126" t="s">
        <v>128</v>
      </c>
      <c r="E127" s="127" t="s">
        <v>174</v>
      </c>
      <c r="F127" s="128" t="s">
        <v>175</v>
      </c>
      <c r="G127" s="129" t="s">
        <v>176</v>
      </c>
      <c r="H127" s="130">
        <v>3.8180000000000001</v>
      </c>
      <c r="I127" s="131"/>
      <c r="J127" s="132">
        <f>ROUND(I127*H127,2)</f>
        <v>0</v>
      </c>
      <c r="K127" s="128" t="s">
        <v>132</v>
      </c>
      <c r="L127" s="31"/>
      <c r="M127" s="133" t="s">
        <v>19</v>
      </c>
      <c r="N127" s="134" t="s">
        <v>40</v>
      </c>
      <c r="P127" s="135">
        <f>O127*H127</f>
        <v>0</v>
      </c>
      <c r="Q127" s="135">
        <v>2.6900000000000001E-3</v>
      </c>
      <c r="R127" s="135">
        <f>Q127*H127</f>
        <v>1.0270420000000001E-2</v>
      </c>
      <c r="S127" s="135">
        <v>0</v>
      </c>
      <c r="T127" s="136">
        <f>S127*H127</f>
        <v>0</v>
      </c>
      <c r="AR127" s="137" t="s">
        <v>133</v>
      </c>
      <c r="AT127" s="137" t="s">
        <v>128</v>
      </c>
      <c r="AU127" s="137" t="s">
        <v>79</v>
      </c>
      <c r="AY127" s="16" t="s">
        <v>126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6" t="s">
        <v>77</v>
      </c>
      <c r="BK127" s="138">
        <f>ROUND(I127*H127,2)</f>
        <v>0</v>
      </c>
      <c r="BL127" s="16" t="s">
        <v>133</v>
      </c>
      <c r="BM127" s="137" t="s">
        <v>177</v>
      </c>
    </row>
    <row r="128" spans="2:65" s="1" customFormat="1" ht="11.25">
      <c r="B128" s="31"/>
      <c r="D128" s="139" t="s">
        <v>135</v>
      </c>
      <c r="F128" s="140" t="s">
        <v>178</v>
      </c>
      <c r="I128" s="141"/>
      <c r="L128" s="31"/>
      <c r="M128" s="142"/>
      <c r="T128" s="52"/>
      <c r="AT128" s="16" t="s">
        <v>135</v>
      </c>
      <c r="AU128" s="16" t="s">
        <v>79</v>
      </c>
    </row>
    <row r="129" spans="2:65" s="12" customFormat="1" ht="11.25">
      <c r="B129" s="143"/>
      <c r="D129" s="144" t="s">
        <v>137</v>
      </c>
      <c r="E129" s="145" t="s">
        <v>19</v>
      </c>
      <c r="F129" s="146" t="s">
        <v>179</v>
      </c>
      <c r="H129" s="147">
        <v>3.32</v>
      </c>
      <c r="I129" s="148"/>
      <c r="L129" s="143"/>
      <c r="M129" s="149"/>
      <c r="T129" s="150"/>
      <c r="AT129" s="145" t="s">
        <v>137</v>
      </c>
      <c r="AU129" s="145" t="s">
        <v>79</v>
      </c>
      <c r="AV129" s="12" t="s">
        <v>79</v>
      </c>
      <c r="AW129" s="12" t="s">
        <v>31</v>
      </c>
      <c r="AX129" s="12" t="s">
        <v>69</v>
      </c>
      <c r="AY129" s="145" t="s">
        <v>126</v>
      </c>
    </row>
    <row r="130" spans="2:65" s="12" customFormat="1" ht="11.25">
      <c r="B130" s="143"/>
      <c r="D130" s="144" t="s">
        <v>137</v>
      </c>
      <c r="E130" s="145" t="s">
        <v>19</v>
      </c>
      <c r="F130" s="146" t="s">
        <v>180</v>
      </c>
      <c r="H130" s="147">
        <v>0.498</v>
      </c>
      <c r="I130" s="148"/>
      <c r="L130" s="143"/>
      <c r="M130" s="149"/>
      <c r="T130" s="150"/>
      <c r="AT130" s="145" t="s">
        <v>137</v>
      </c>
      <c r="AU130" s="145" t="s">
        <v>79</v>
      </c>
      <c r="AV130" s="12" t="s">
        <v>79</v>
      </c>
      <c r="AW130" s="12" t="s">
        <v>31</v>
      </c>
      <c r="AX130" s="12" t="s">
        <v>69</v>
      </c>
      <c r="AY130" s="145" t="s">
        <v>126</v>
      </c>
    </row>
    <row r="131" spans="2:65" s="13" customFormat="1" ht="11.25">
      <c r="B131" s="151"/>
      <c r="D131" s="144" t="s">
        <v>137</v>
      </c>
      <c r="E131" s="152" t="s">
        <v>19</v>
      </c>
      <c r="F131" s="153" t="s">
        <v>140</v>
      </c>
      <c r="H131" s="154">
        <v>3.8180000000000001</v>
      </c>
      <c r="I131" s="155"/>
      <c r="L131" s="151"/>
      <c r="M131" s="156"/>
      <c r="T131" s="157"/>
      <c r="AT131" s="152" t="s">
        <v>137</v>
      </c>
      <c r="AU131" s="152" t="s">
        <v>79</v>
      </c>
      <c r="AV131" s="13" t="s">
        <v>133</v>
      </c>
      <c r="AW131" s="13" t="s">
        <v>31</v>
      </c>
      <c r="AX131" s="13" t="s">
        <v>77</v>
      </c>
      <c r="AY131" s="152" t="s">
        <v>126</v>
      </c>
    </row>
    <row r="132" spans="2:65" s="1" customFormat="1" ht="16.5" customHeight="1">
      <c r="B132" s="31"/>
      <c r="C132" s="126" t="s">
        <v>181</v>
      </c>
      <c r="D132" s="126" t="s">
        <v>128</v>
      </c>
      <c r="E132" s="127" t="s">
        <v>182</v>
      </c>
      <c r="F132" s="128" t="s">
        <v>183</v>
      </c>
      <c r="G132" s="129" t="s">
        <v>176</v>
      </c>
      <c r="H132" s="130">
        <v>3.8180000000000001</v>
      </c>
      <c r="I132" s="131"/>
      <c r="J132" s="132">
        <f>ROUND(I132*H132,2)</f>
        <v>0</v>
      </c>
      <c r="K132" s="128" t="s">
        <v>132</v>
      </c>
      <c r="L132" s="31"/>
      <c r="M132" s="133" t="s">
        <v>19</v>
      </c>
      <c r="N132" s="134" t="s">
        <v>40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133</v>
      </c>
      <c r="AT132" s="137" t="s">
        <v>128</v>
      </c>
      <c r="AU132" s="137" t="s">
        <v>79</v>
      </c>
      <c r="AY132" s="16" t="s">
        <v>126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6" t="s">
        <v>77</v>
      </c>
      <c r="BK132" s="138">
        <f>ROUND(I132*H132,2)</f>
        <v>0</v>
      </c>
      <c r="BL132" s="16" t="s">
        <v>133</v>
      </c>
      <c r="BM132" s="137" t="s">
        <v>184</v>
      </c>
    </row>
    <row r="133" spans="2:65" s="1" customFormat="1" ht="11.25">
      <c r="B133" s="31"/>
      <c r="D133" s="139" t="s">
        <v>135</v>
      </c>
      <c r="F133" s="140" t="s">
        <v>185</v>
      </c>
      <c r="I133" s="141"/>
      <c r="L133" s="31"/>
      <c r="M133" s="142"/>
      <c r="T133" s="52"/>
      <c r="AT133" s="16" t="s">
        <v>135</v>
      </c>
      <c r="AU133" s="16" t="s">
        <v>79</v>
      </c>
    </row>
    <row r="134" spans="2:65" s="1" customFormat="1" ht="49.15" customHeight="1">
      <c r="B134" s="31"/>
      <c r="C134" s="126" t="s">
        <v>186</v>
      </c>
      <c r="D134" s="126" t="s">
        <v>128</v>
      </c>
      <c r="E134" s="127" t="s">
        <v>187</v>
      </c>
      <c r="F134" s="128" t="s">
        <v>188</v>
      </c>
      <c r="G134" s="129" t="s">
        <v>176</v>
      </c>
      <c r="H134" s="130">
        <v>21.2</v>
      </c>
      <c r="I134" s="131"/>
      <c r="J134" s="132">
        <f>ROUND(I134*H134,2)</f>
        <v>0</v>
      </c>
      <c r="K134" s="128" t="s">
        <v>132</v>
      </c>
      <c r="L134" s="31"/>
      <c r="M134" s="133" t="s">
        <v>19</v>
      </c>
      <c r="N134" s="134" t="s">
        <v>40</v>
      </c>
      <c r="P134" s="135">
        <f>O134*H134</f>
        <v>0</v>
      </c>
      <c r="Q134" s="135">
        <v>1.9300000000000001E-3</v>
      </c>
      <c r="R134" s="135">
        <f>Q134*H134</f>
        <v>4.0916000000000001E-2</v>
      </c>
      <c r="S134" s="135">
        <v>0</v>
      </c>
      <c r="T134" s="136">
        <f>S134*H134</f>
        <v>0</v>
      </c>
      <c r="AR134" s="137" t="s">
        <v>133</v>
      </c>
      <c r="AT134" s="137" t="s">
        <v>128</v>
      </c>
      <c r="AU134" s="137" t="s">
        <v>79</v>
      </c>
      <c r="AY134" s="16" t="s">
        <v>126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6" t="s">
        <v>77</v>
      </c>
      <c r="BK134" s="138">
        <f>ROUND(I134*H134,2)</f>
        <v>0</v>
      </c>
      <c r="BL134" s="16" t="s">
        <v>133</v>
      </c>
      <c r="BM134" s="137" t="s">
        <v>189</v>
      </c>
    </row>
    <row r="135" spans="2:65" s="1" customFormat="1" ht="11.25">
      <c r="B135" s="31"/>
      <c r="D135" s="139" t="s">
        <v>135</v>
      </c>
      <c r="F135" s="140" t="s">
        <v>190</v>
      </c>
      <c r="I135" s="141"/>
      <c r="L135" s="31"/>
      <c r="M135" s="142"/>
      <c r="T135" s="52"/>
      <c r="AT135" s="16" t="s">
        <v>135</v>
      </c>
      <c r="AU135" s="16" t="s">
        <v>79</v>
      </c>
    </row>
    <row r="136" spans="2:65" s="12" customFormat="1" ht="11.25">
      <c r="B136" s="143"/>
      <c r="D136" s="144" t="s">
        <v>137</v>
      </c>
      <c r="E136" s="145" t="s">
        <v>19</v>
      </c>
      <c r="F136" s="146" t="s">
        <v>191</v>
      </c>
      <c r="H136" s="147">
        <v>17.28</v>
      </c>
      <c r="I136" s="148"/>
      <c r="L136" s="143"/>
      <c r="M136" s="149"/>
      <c r="T136" s="150"/>
      <c r="AT136" s="145" t="s">
        <v>137</v>
      </c>
      <c r="AU136" s="145" t="s">
        <v>79</v>
      </c>
      <c r="AV136" s="12" t="s">
        <v>79</v>
      </c>
      <c r="AW136" s="12" t="s">
        <v>31</v>
      </c>
      <c r="AX136" s="12" t="s">
        <v>69</v>
      </c>
      <c r="AY136" s="145" t="s">
        <v>126</v>
      </c>
    </row>
    <row r="137" spans="2:65" s="12" customFormat="1" ht="11.25">
      <c r="B137" s="143"/>
      <c r="D137" s="144" t="s">
        <v>137</v>
      </c>
      <c r="E137" s="145" t="s">
        <v>19</v>
      </c>
      <c r="F137" s="146" t="s">
        <v>192</v>
      </c>
      <c r="H137" s="147">
        <v>3.92</v>
      </c>
      <c r="I137" s="148"/>
      <c r="L137" s="143"/>
      <c r="M137" s="149"/>
      <c r="T137" s="150"/>
      <c r="AT137" s="145" t="s">
        <v>137</v>
      </c>
      <c r="AU137" s="145" t="s">
        <v>79</v>
      </c>
      <c r="AV137" s="12" t="s">
        <v>79</v>
      </c>
      <c r="AW137" s="12" t="s">
        <v>31</v>
      </c>
      <c r="AX137" s="12" t="s">
        <v>69</v>
      </c>
      <c r="AY137" s="145" t="s">
        <v>126</v>
      </c>
    </row>
    <row r="138" spans="2:65" s="13" customFormat="1" ht="11.25">
      <c r="B138" s="151"/>
      <c r="D138" s="144" t="s">
        <v>137</v>
      </c>
      <c r="E138" s="152" t="s">
        <v>19</v>
      </c>
      <c r="F138" s="153" t="s">
        <v>140</v>
      </c>
      <c r="H138" s="154">
        <v>21.2</v>
      </c>
      <c r="I138" s="155"/>
      <c r="L138" s="151"/>
      <c r="M138" s="156"/>
      <c r="T138" s="157"/>
      <c r="AT138" s="152" t="s">
        <v>137</v>
      </c>
      <c r="AU138" s="152" t="s">
        <v>79</v>
      </c>
      <c r="AV138" s="13" t="s">
        <v>133</v>
      </c>
      <c r="AW138" s="13" t="s">
        <v>31</v>
      </c>
      <c r="AX138" s="13" t="s">
        <v>77</v>
      </c>
      <c r="AY138" s="152" t="s">
        <v>126</v>
      </c>
    </row>
    <row r="139" spans="2:65" s="11" customFormat="1" ht="22.9" customHeight="1">
      <c r="B139" s="114"/>
      <c r="D139" s="115" t="s">
        <v>68</v>
      </c>
      <c r="E139" s="124" t="s">
        <v>147</v>
      </c>
      <c r="F139" s="124" t="s">
        <v>193</v>
      </c>
      <c r="I139" s="117"/>
      <c r="J139" s="125">
        <f>BK139</f>
        <v>0</v>
      </c>
      <c r="L139" s="114"/>
      <c r="M139" s="119"/>
      <c r="P139" s="120">
        <f>SUM(P140:P143)</f>
        <v>0</v>
      </c>
      <c r="R139" s="120">
        <f>SUM(R140:R143)</f>
        <v>1.186566</v>
      </c>
      <c r="T139" s="121">
        <f>SUM(T140:T143)</f>
        <v>0</v>
      </c>
      <c r="AR139" s="115" t="s">
        <v>77</v>
      </c>
      <c r="AT139" s="122" t="s">
        <v>68</v>
      </c>
      <c r="AU139" s="122" t="s">
        <v>77</v>
      </c>
      <c r="AY139" s="115" t="s">
        <v>126</v>
      </c>
      <c r="BK139" s="123">
        <f>SUM(BK140:BK143)</f>
        <v>0</v>
      </c>
    </row>
    <row r="140" spans="2:65" s="1" customFormat="1" ht="37.9" customHeight="1">
      <c r="B140" s="31"/>
      <c r="C140" s="126" t="s">
        <v>194</v>
      </c>
      <c r="D140" s="126" t="s">
        <v>128</v>
      </c>
      <c r="E140" s="127" t="s">
        <v>195</v>
      </c>
      <c r="F140" s="128" t="s">
        <v>196</v>
      </c>
      <c r="G140" s="129" t="s">
        <v>176</v>
      </c>
      <c r="H140" s="130">
        <v>5.0999999999999996</v>
      </c>
      <c r="I140" s="131"/>
      <c r="J140" s="132">
        <f>ROUND(I140*H140,2)</f>
        <v>0</v>
      </c>
      <c r="K140" s="128" t="s">
        <v>132</v>
      </c>
      <c r="L140" s="31"/>
      <c r="M140" s="133" t="s">
        <v>19</v>
      </c>
      <c r="N140" s="134" t="s">
        <v>40</v>
      </c>
      <c r="P140" s="135">
        <f>O140*H140</f>
        <v>0</v>
      </c>
      <c r="Q140" s="135">
        <v>0.23266000000000001</v>
      </c>
      <c r="R140" s="135">
        <f>Q140*H140</f>
        <v>1.186566</v>
      </c>
      <c r="S140" s="135">
        <v>0</v>
      </c>
      <c r="T140" s="136">
        <f>S140*H140</f>
        <v>0</v>
      </c>
      <c r="AR140" s="137" t="s">
        <v>133</v>
      </c>
      <c r="AT140" s="137" t="s">
        <v>128</v>
      </c>
      <c r="AU140" s="137" t="s">
        <v>79</v>
      </c>
      <c r="AY140" s="16" t="s">
        <v>126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77</v>
      </c>
      <c r="BK140" s="138">
        <f>ROUND(I140*H140,2)</f>
        <v>0</v>
      </c>
      <c r="BL140" s="16" t="s">
        <v>133</v>
      </c>
      <c r="BM140" s="137" t="s">
        <v>197</v>
      </c>
    </row>
    <row r="141" spans="2:65" s="1" customFormat="1" ht="11.25">
      <c r="B141" s="31"/>
      <c r="D141" s="139" t="s">
        <v>135</v>
      </c>
      <c r="F141" s="140" t="s">
        <v>198</v>
      </c>
      <c r="I141" s="141"/>
      <c r="L141" s="31"/>
      <c r="M141" s="142"/>
      <c r="T141" s="52"/>
      <c r="AT141" s="16" t="s">
        <v>135</v>
      </c>
      <c r="AU141" s="16" t="s">
        <v>79</v>
      </c>
    </row>
    <row r="142" spans="2:65" s="12" customFormat="1" ht="11.25">
      <c r="B142" s="143"/>
      <c r="D142" s="144" t="s">
        <v>137</v>
      </c>
      <c r="E142" s="145" t="s">
        <v>19</v>
      </c>
      <c r="F142" s="146" t="s">
        <v>199</v>
      </c>
      <c r="H142" s="147">
        <v>5.0999999999999996</v>
      </c>
      <c r="I142" s="148"/>
      <c r="L142" s="143"/>
      <c r="M142" s="149"/>
      <c r="T142" s="150"/>
      <c r="AT142" s="145" t="s">
        <v>137</v>
      </c>
      <c r="AU142" s="145" t="s">
        <v>79</v>
      </c>
      <c r="AV142" s="12" t="s">
        <v>79</v>
      </c>
      <c r="AW142" s="12" t="s">
        <v>31</v>
      </c>
      <c r="AX142" s="12" t="s">
        <v>69</v>
      </c>
      <c r="AY142" s="145" t="s">
        <v>126</v>
      </c>
    </row>
    <row r="143" spans="2:65" s="13" customFormat="1" ht="11.25">
      <c r="B143" s="151"/>
      <c r="D143" s="144" t="s">
        <v>137</v>
      </c>
      <c r="E143" s="152" t="s">
        <v>19</v>
      </c>
      <c r="F143" s="153" t="s">
        <v>140</v>
      </c>
      <c r="H143" s="154">
        <v>5.0999999999999996</v>
      </c>
      <c r="I143" s="155"/>
      <c r="L143" s="151"/>
      <c r="M143" s="156"/>
      <c r="T143" s="157"/>
      <c r="AT143" s="152" t="s">
        <v>137</v>
      </c>
      <c r="AU143" s="152" t="s">
        <v>79</v>
      </c>
      <c r="AV143" s="13" t="s">
        <v>133</v>
      </c>
      <c r="AW143" s="13" t="s">
        <v>31</v>
      </c>
      <c r="AX143" s="13" t="s">
        <v>77</v>
      </c>
      <c r="AY143" s="152" t="s">
        <v>126</v>
      </c>
    </row>
    <row r="144" spans="2:65" s="11" customFormat="1" ht="22.9" customHeight="1">
      <c r="B144" s="114"/>
      <c r="D144" s="115" t="s">
        <v>68</v>
      </c>
      <c r="E144" s="124" t="s">
        <v>166</v>
      </c>
      <c r="F144" s="124" t="s">
        <v>200</v>
      </c>
      <c r="I144" s="117"/>
      <c r="J144" s="125">
        <f>BK144</f>
        <v>0</v>
      </c>
      <c r="L144" s="114"/>
      <c r="M144" s="119"/>
      <c r="P144" s="120">
        <f>SUM(P145:P171)</f>
        <v>0</v>
      </c>
      <c r="R144" s="120">
        <f>SUM(R145:R171)</f>
        <v>4.5104459739999996</v>
      </c>
      <c r="T144" s="121">
        <f>SUM(T145:T171)</f>
        <v>8.057000000000001E-5</v>
      </c>
      <c r="AR144" s="115" t="s">
        <v>77</v>
      </c>
      <c r="AT144" s="122" t="s">
        <v>68</v>
      </c>
      <c r="AU144" s="122" t="s">
        <v>77</v>
      </c>
      <c r="AY144" s="115" t="s">
        <v>126</v>
      </c>
      <c r="BK144" s="123">
        <f>SUM(BK145:BK171)</f>
        <v>0</v>
      </c>
    </row>
    <row r="145" spans="2:65" s="1" customFormat="1" ht="24.2" customHeight="1">
      <c r="B145" s="31"/>
      <c r="C145" s="126" t="s">
        <v>201</v>
      </c>
      <c r="D145" s="126" t="s">
        <v>128</v>
      </c>
      <c r="E145" s="127" t="s">
        <v>202</v>
      </c>
      <c r="F145" s="128" t="s">
        <v>203</v>
      </c>
      <c r="G145" s="129" t="s">
        <v>176</v>
      </c>
      <c r="H145" s="130">
        <v>31.608000000000001</v>
      </c>
      <c r="I145" s="131"/>
      <c r="J145" s="132">
        <f>ROUND(I145*H145,2)</f>
        <v>0</v>
      </c>
      <c r="K145" s="128" t="s">
        <v>132</v>
      </c>
      <c r="L145" s="31"/>
      <c r="M145" s="133" t="s">
        <v>19</v>
      </c>
      <c r="N145" s="134" t="s">
        <v>40</v>
      </c>
      <c r="P145" s="135">
        <f>O145*H145</f>
        <v>0</v>
      </c>
      <c r="Q145" s="135">
        <v>2.5000000000000001E-3</v>
      </c>
      <c r="R145" s="135">
        <f>Q145*H145</f>
        <v>7.9020000000000007E-2</v>
      </c>
      <c r="S145" s="135">
        <v>0</v>
      </c>
      <c r="T145" s="136">
        <f>S145*H145</f>
        <v>0</v>
      </c>
      <c r="AR145" s="137" t="s">
        <v>133</v>
      </c>
      <c r="AT145" s="137" t="s">
        <v>128</v>
      </c>
      <c r="AU145" s="137" t="s">
        <v>79</v>
      </c>
      <c r="AY145" s="16" t="s">
        <v>126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6" t="s">
        <v>77</v>
      </c>
      <c r="BK145" s="138">
        <f>ROUND(I145*H145,2)</f>
        <v>0</v>
      </c>
      <c r="BL145" s="16" t="s">
        <v>133</v>
      </c>
      <c r="BM145" s="137" t="s">
        <v>204</v>
      </c>
    </row>
    <row r="146" spans="2:65" s="1" customFormat="1" ht="11.25">
      <c r="B146" s="31"/>
      <c r="D146" s="139" t="s">
        <v>135</v>
      </c>
      <c r="F146" s="140" t="s">
        <v>205</v>
      </c>
      <c r="I146" s="141"/>
      <c r="L146" s="31"/>
      <c r="M146" s="142"/>
      <c r="T146" s="52"/>
      <c r="AT146" s="16" t="s">
        <v>135</v>
      </c>
      <c r="AU146" s="16" t="s">
        <v>79</v>
      </c>
    </row>
    <row r="147" spans="2:65" s="1" customFormat="1" ht="24.2" customHeight="1">
      <c r="B147" s="31"/>
      <c r="C147" s="126" t="s">
        <v>8</v>
      </c>
      <c r="D147" s="126" t="s">
        <v>128</v>
      </c>
      <c r="E147" s="127" t="s">
        <v>206</v>
      </c>
      <c r="F147" s="128" t="s">
        <v>207</v>
      </c>
      <c r="G147" s="129" t="s">
        <v>176</v>
      </c>
      <c r="H147" s="130">
        <v>31.608000000000001</v>
      </c>
      <c r="I147" s="131"/>
      <c r="J147" s="132">
        <f>ROUND(I147*H147,2)</f>
        <v>0</v>
      </c>
      <c r="K147" s="128" t="s">
        <v>132</v>
      </c>
      <c r="L147" s="31"/>
      <c r="M147" s="133" t="s">
        <v>19</v>
      </c>
      <c r="N147" s="134" t="s">
        <v>40</v>
      </c>
      <c r="P147" s="135">
        <f>O147*H147</f>
        <v>0</v>
      </c>
      <c r="Q147" s="135">
        <v>1.8000000000000001E-4</v>
      </c>
      <c r="R147" s="135">
        <f>Q147*H147</f>
        <v>5.6894400000000005E-3</v>
      </c>
      <c r="S147" s="135">
        <v>0</v>
      </c>
      <c r="T147" s="136">
        <f>S147*H147</f>
        <v>0</v>
      </c>
      <c r="AR147" s="137" t="s">
        <v>133</v>
      </c>
      <c r="AT147" s="137" t="s">
        <v>128</v>
      </c>
      <c r="AU147" s="137" t="s">
        <v>79</v>
      </c>
      <c r="AY147" s="16" t="s">
        <v>126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6" t="s">
        <v>77</v>
      </c>
      <c r="BK147" s="138">
        <f>ROUND(I147*H147,2)</f>
        <v>0</v>
      </c>
      <c r="BL147" s="16" t="s">
        <v>133</v>
      </c>
      <c r="BM147" s="137" t="s">
        <v>208</v>
      </c>
    </row>
    <row r="148" spans="2:65" s="1" customFormat="1" ht="11.25">
      <c r="B148" s="31"/>
      <c r="D148" s="139" t="s">
        <v>135</v>
      </c>
      <c r="F148" s="140" t="s">
        <v>209</v>
      </c>
      <c r="I148" s="141"/>
      <c r="L148" s="31"/>
      <c r="M148" s="142"/>
      <c r="T148" s="52"/>
      <c r="AT148" s="16" t="s">
        <v>135</v>
      </c>
      <c r="AU148" s="16" t="s">
        <v>79</v>
      </c>
    </row>
    <row r="149" spans="2:65" s="1" customFormat="1" ht="33" customHeight="1">
      <c r="B149" s="31"/>
      <c r="C149" s="126" t="s">
        <v>210</v>
      </c>
      <c r="D149" s="126" t="s">
        <v>128</v>
      </c>
      <c r="E149" s="127" t="s">
        <v>211</v>
      </c>
      <c r="F149" s="128" t="s">
        <v>212</v>
      </c>
      <c r="G149" s="129" t="s">
        <v>176</v>
      </c>
      <c r="H149" s="130">
        <v>156.554</v>
      </c>
      <c r="I149" s="131"/>
      <c r="J149" s="132">
        <f>ROUND(I149*H149,2)</f>
        <v>0</v>
      </c>
      <c r="K149" s="128" t="s">
        <v>132</v>
      </c>
      <c r="L149" s="31"/>
      <c r="M149" s="133" t="s">
        <v>19</v>
      </c>
      <c r="N149" s="134" t="s">
        <v>40</v>
      </c>
      <c r="P149" s="135">
        <f>O149*H149</f>
        <v>0</v>
      </c>
      <c r="Q149" s="135">
        <v>2.3099999999999999E-2</v>
      </c>
      <c r="R149" s="135">
        <f>Q149*H149</f>
        <v>3.6163973999999999</v>
      </c>
      <c r="S149" s="135">
        <v>0</v>
      </c>
      <c r="T149" s="136">
        <f>S149*H149</f>
        <v>0</v>
      </c>
      <c r="AR149" s="137" t="s">
        <v>133</v>
      </c>
      <c r="AT149" s="137" t="s">
        <v>128</v>
      </c>
      <c r="AU149" s="137" t="s">
        <v>79</v>
      </c>
      <c r="AY149" s="16" t="s">
        <v>126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6" t="s">
        <v>77</v>
      </c>
      <c r="BK149" s="138">
        <f>ROUND(I149*H149,2)</f>
        <v>0</v>
      </c>
      <c r="BL149" s="16" t="s">
        <v>133</v>
      </c>
      <c r="BM149" s="137" t="s">
        <v>213</v>
      </c>
    </row>
    <row r="150" spans="2:65" s="1" customFormat="1" ht="11.25">
      <c r="B150" s="31"/>
      <c r="D150" s="139" t="s">
        <v>135</v>
      </c>
      <c r="F150" s="140" t="s">
        <v>214</v>
      </c>
      <c r="I150" s="141"/>
      <c r="L150" s="31"/>
      <c r="M150" s="142"/>
      <c r="T150" s="52"/>
      <c r="AT150" s="16" t="s">
        <v>135</v>
      </c>
      <c r="AU150" s="16" t="s">
        <v>79</v>
      </c>
    </row>
    <row r="151" spans="2:65" s="12" customFormat="1" ht="11.25">
      <c r="B151" s="143"/>
      <c r="D151" s="144" t="s">
        <v>137</v>
      </c>
      <c r="E151" s="145" t="s">
        <v>19</v>
      </c>
      <c r="F151" s="146" t="s">
        <v>215</v>
      </c>
      <c r="H151" s="147">
        <v>161.55199999999999</v>
      </c>
      <c r="I151" s="148"/>
      <c r="L151" s="143"/>
      <c r="M151" s="149"/>
      <c r="T151" s="150"/>
      <c r="AT151" s="145" t="s">
        <v>137</v>
      </c>
      <c r="AU151" s="145" t="s">
        <v>79</v>
      </c>
      <c r="AV151" s="12" t="s">
        <v>79</v>
      </c>
      <c r="AW151" s="12" t="s">
        <v>31</v>
      </c>
      <c r="AX151" s="12" t="s">
        <v>69</v>
      </c>
      <c r="AY151" s="145" t="s">
        <v>126</v>
      </c>
    </row>
    <row r="152" spans="2:65" s="12" customFormat="1" ht="11.25">
      <c r="B152" s="143"/>
      <c r="D152" s="144" t="s">
        <v>137</v>
      </c>
      <c r="E152" s="145" t="s">
        <v>19</v>
      </c>
      <c r="F152" s="146" t="s">
        <v>216</v>
      </c>
      <c r="H152" s="147">
        <v>-4.9980000000000002</v>
      </c>
      <c r="I152" s="148"/>
      <c r="L152" s="143"/>
      <c r="M152" s="149"/>
      <c r="T152" s="150"/>
      <c r="AT152" s="145" t="s">
        <v>137</v>
      </c>
      <c r="AU152" s="145" t="s">
        <v>79</v>
      </c>
      <c r="AV152" s="12" t="s">
        <v>79</v>
      </c>
      <c r="AW152" s="12" t="s">
        <v>31</v>
      </c>
      <c r="AX152" s="12" t="s">
        <v>69</v>
      </c>
      <c r="AY152" s="145" t="s">
        <v>126</v>
      </c>
    </row>
    <row r="153" spans="2:65" s="13" customFormat="1" ht="11.25">
      <c r="B153" s="151"/>
      <c r="D153" s="144" t="s">
        <v>137</v>
      </c>
      <c r="E153" s="152" t="s">
        <v>19</v>
      </c>
      <c r="F153" s="153" t="s">
        <v>140</v>
      </c>
      <c r="H153" s="154">
        <v>156.554</v>
      </c>
      <c r="I153" s="155"/>
      <c r="L153" s="151"/>
      <c r="M153" s="156"/>
      <c r="T153" s="157"/>
      <c r="AT153" s="152" t="s">
        <v>137</v>
      </c>
      <c r="AU153" s="152" t="s">
        <v>79</v>
      </c>
      <c r="AV153" s="13" t="s">
        <v>133</v>
      </c>
      <c r="AW153" s="13" t="s">
        <v>31</v>
      </c>
      <c r="AX153" s="13" t="s">
        <v>77</v>
      </c>
      <c r="AY153" s="152" t="s">
        <v>126</v>
      </c>
    </row>
    <row r="154" spans="2:65" s="1" customFormat="1" ht="37.9" customHeight="1">
      <c r="B154" s="31"/>
      <c r="C154" s="126" t="s">
        <v>217</v>
      </c>
      <c r="D154" s="126" t="s">
        <v>128</v>
      </c>
      <c r="E154" s="127" t="s">
        <v>218</v>
      </c>
      <c r="F154" s="128" t="s">
        <v>219</v>
      </c>
      <c r="G154" s="129" t="s">
        <v>176</v>
      </c>
      <c r="H154" s="130">
        <v>156.554</v>
      </c>
      <c r="I154" s="131"/>
      <c r="J154" s="132">
        <f>ROUND(I154*H154,2)</f>
        <v>0</v>
      </c>
      <c r="K154" s="128" t="s">
        <v>132</v>
      </c>
      <c r="L154" s="31"/>
      <c r="M154" s="133" t="s">
        <v>19</v>
      </c>
      <c r="N154" s="134" t="s">
        <v>40</v>
      </c>
      <c r="P154" s="135">
        <f>O154*H154</f>
        <v>0</v>
      </c>
      <c r="Q154" s="135">
        <v>3.82E-3</v>
      </c>
      <c r="R154" s="135">
        <f>Q154*H154</f>
        <v>0.59803627999999998</v>
      </c>
      <c r="S154" s="135">
        <v>0</v>
      </c>
      <c r="T154" s="136">
        <f>S154*H154</f>
        <v>0</v>
      </c>
      <c r="AR154" s="137" t="s">
        <v>133</v>
      </c>
      <c r="AT154" s="137" t="s">
        <v>128</v>
      </c>
      <c r="AU154" s="137" t="s">
        <v>79</v>
      </c>
      <c r="AY154" s="16" t="s">
        <v>126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6" t="s">
        <v>77</v>
      </c>
      <c r="BK154" s="138">
        <f>ROUND(I154*H154,2)</f>
        <v>0</v>
      </c>
      <c r="BL154" s="16" t="s">
        <v>133</v>
      </c>
      <c r="BM154" s="137" t="s">
        <v>220</v>
      </c>
    </row>
    <row r="155" spans="2:65" s="1" customFormat="1" ht="11.25">
      <c r="B155" s="31"/>
      <c r="D155" s="139" t="s">
        <v>135</v>
      </c>
      <c r="F155" s="140" t="s">
        <v>221</v>
      </c>
      <c r="I155" s="141"/>
      <c r="L155" s="31"/>
      <c r="M155" s="142"/>
      <c r="T155" s="52"/>
      <c r="AT155" s="16" t="s">
        <v>135</v>
      </c>
      <c r="AU155" s="16" t="s">
        <v>79</v>
      </c>
    </row>
    <row r="156" spans="2:65" s="12" customFormat="1" ht="11.25">
      <c r="B156" s="143"/>
      <c r="D156" s="144" t="s">
        <v>137</v>
      </c>
      <c r="E156" s="145" t="s">
        <v>19</v>
      </c>
      <c r="F156" s="146" t="s">
        <v>215</v>
      </c>
      <c r="H156" s="147">
        <v>161.55199999999999</v>
      </c>
      <c r="I156" s="148"/>
      <c r="L156" s="143"/>
      <c r="M156" s="149"/>
      <c r="T156" s="150"/>
      <c r="AT156" s="145" t="s">
        <v>137</v>
      </c>
      <c r="AU156" s="145" t="s">
        <v>79</v>
      </c>
      <c r="AV156" s="12" t="s">
        <v>79</v>
      </c>
      <c r="AW156" s="12" t="s">
        <v>31</v>
      </c>
      <c r="AX156" s="12" t="s">
        <v>69</v>
      </c>
      <c r="AY156" s="145" t="s">
        <v>126</v>
      </c>
    </row>
    <row r="157" spans="2:65" s="12" customFormat="1" ht="11.25">
      <c r="B157" s="143"/>
      <c r="D157" s="144" t="s">
        <v>137</v>
      </c>
      <c r="E157" s="145" t="s">
        <v>19</v>
      </c>
      <c r="F157" s="146" t="s">
        <v>216</v>
      </c>
      <c r="H157" s="147">
        <v>-4.9980000000000002</v>
      </c>
      <c r="I157" s="148"/>
      <c r="L157" s="143"/>
      <c r="M157" s="149"/>
      <c r="T157" s="150"/>
      <c r="AT157" s="145" t="s">
        <v>137</v>
      </c>
      <c r="AU157" s="145" t="s">
        <v>79</v>
      </c>
      <c r="AV157" s="12" t="s">
        <v>79</v>
      </c>
      <c r="AW157" s="12" t="s">
        <v>31</v>
      </c>
      <c r="AX157" s="12" t="s">
        <v>69</v>
      </c>
      <c r="AY157" s="145" t="s">
        <v>126</v>
      </c>
    </row>
    <row r="158" spans="2:65" s="13" customFormat="1" ht="11.25">
      <c r="B158" s="151"/>
      <c r="D158" s="144" t="s">
        <v>137</v>
      </c>
      <c r="E158" s="152" t="s">
        <v>19</v>
      </c>
      <c r="F158" s="153" t="s">
        <v>140</v>
      </c>
      <c r="H158" s="154">
        <v>156.554</v>
      </c>
      <c r="I158" s="155"/>
      <c r="L158" s="151"/>
      <c r="M158" s="156"/>
      <c r="T158" s="157"/>
      <c r="AT158" s="152" t="s">
        <v>137</v>
      </c>
      <c r="AU158" s="152" t="s">
        <v>79</v>
      </c>
      <c r="AV158" s="13" t="s">
        <v>133</v>
      </c>
      <c r="AW158" s="13" t="s">
        <v>31</v>
      </c>
      <c r="AX158" s="13" t="s">
        <v>77</v>
      </c>
      <c r="AY158" s="152" t="s">
        <v>126</v>
      </c>
    </row>
    <row r="159" spans="2:65" s="1" customFormat="1" ht="37.9" customHeight="1">
      <c r="B159" s="31"/>
      <c r="C159" s="126" t="s">
        <v>222</v>
      </c>
      <c r="D159" s="126" t="s">
        <v>128</v>
      </c>
      <c r="E159" s="127" t="s">
        <v>223</v>
      </c>
      <c r="F159" s="128" t="s">
        <v>224</v>
      </c>
      <c r="G159" s="129" t="s">
        <v>176</v>
      </c>
      <c r="H159" s="130">
        <v>31.608000000000001</v>
      </c>
      <c r="I159" s="131"/>
      <c r="J159" s="132">
        <f>ROUND(I159*H159,2)</f>
        <v>0</v>
      </c>
      <c r="K159" s="128" t="s">
        <v>132</v>
      </c>
      <c r="L159" s="31"/>
      <c r="M159" s="133" t="s">
        <v>19</v>
      </c>
      <c r="N159" s="134" t="s">
        <v>40</v>
      </c>
      <c r="P159" s="135">
        <f>O159*H159</f>
        <v>0</v>
      </c>
      <c r="Q159" s="135">
        <v>5.7000000000000002E-3</v>
      </c>
      <c r="R159" s="135">
        <f>Q159*H159</f>
        <v>0.18016560000000001</v>
      </c>
      <c r="S159" s="135">
        <v>0</v>
      </c>
      <c r="T159" s="136">
        <f>S159*H159</f>
        <v>0</v>
      </c>
      <c r="AR159" s="137" t="s">
        <v>133</v>
      </c>
      <c r="AT159" s="137" t="s">
        <v>128</v>
      </c>
      <c r="AU159" s="137" t="s">
        <v>79</v>
      </c>
      <c r="AY159" s="16" t="s">
        <v>126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6" t="s">
        <v>77</v>
      </c>
      <c r="BK159" s="138">
        <f>ROUND(I159*H159,2)</f>
        <v>0</v>
      </c>
      <c r="BL159" s="16" t="s">
        <v>133</v>
      </c>
      <c r="BM159" s="137" t="s">
        <v>225</v>
      </c>
    </row>
    <row r="160" spans="2:65" s="1" customFormat="1" ht="11.25">
      <c r="B160" s="31"/>
      <c r="D160" s="139" t="s">
        <v>135</v>
      </c>
      <c r="F160" s="140" t="s">
        <v>226</v>
      </c>
      <c r="I160" s="141"/>
      <c r="L160" s="31"/>
      <c r="M160" s="142"/>
      <c r="T160" s="52"/>
      <c r="AT160" s="16" t="s">
        <v>135</v>
      </c>
      <c r="AU160" s="16" t="s">
        <v>79</v>
      </c>
    </row>
    <row r="161" spans="2:65" s="12" customFormat="1" ht="11.25">
      <c r="B161" s="143"/>
      <c r="D161" s="144" t="s">
        <v>137</v>
      </c>
      <c r="E161" s="145" t="s">
        <v>19</v>
      </c>
      <c r="F161" s="146" t="s">
        <v>227</v>
      </c>
      <c r="H161" s="147">
        <v>31.608000000000001</v>
      </c>
      <c r="I161" s="148"/>
      <c r="L161" s="143"/>
      <c r="M161" s="149"/>
      <c r="T161" s="150"/>
      <c r="AT161" s="145" t="s">
        <v>137</v>
      </c>
      <c r="AU161" s="145" t="s">
        <v>79</v>
      </c>
      <c r="AV161" s="12" t="s">
        <v>79</v>
      </c>
      <c r="AW161" s="12" t="s">
        <v>31</v>
      </c>
      <c r="AX161" s="12" t="s">
        <v>69</v>
      </c>
      <c r="AY161" s="145" t="s">
        <v>126</v>
      </c>
    </row>
    <row r="162" spans="2:65" s="13" customFormat="1" ht="11.25">
      <c r="B162" s="151"/>
      <c r="D162" s="144" t="s">
        <v>137</v>
      </c>
      <c r="E162" s="152" t="s">
        <v>19</v>
      </c>
      <c r="F162" s="153" t="s">
        <v>140</v>
      </c>
      <c r="H162" s="154">
        <v>31.608000000000001</v>
      </c>
      <c r="I162" s="155"/>
      <c r="L162" s="151"/>
      <c r="M162" s="156"/>
      <c r="T162" s="157"/>
      <c r="AT162" s="152" t="s">
        <v>137</v>
      </c>
      <c r="AU162" s="152" t="s">
        <v>79</v>
      </c>
      <c r="AV162" s="13" t="s">
        <v>133</v>
      </c>
      <c r="AW162" s="13" t="s">
        <v>31</v>
      </c>
      <c r="AX162" s="13" t="s">
        <v>77</v>
      </c>
      <c r="AY162" s="152" t="s">
        <v>126</v>
      </c>
    </row>
    <row r="163" spans="2:65" s="1" customFormat="1" ht="24.2" customHeight="1">
      <c r="B163" s="31"/>
      <c r="C163" s="126" t="s">
        <v>228</v>
      </c>
      <c r="D163" s="126" t="s">
        <v>128</v>
      </c>
      <c r="E163" s="127" t="s">
        <v>229</v>
      </c>
      <c r="F163" s="128" t="s">
        <v>230</v>
      </c>
      <c r="G163" s="129" t="s">
        <v>231</v>
      </c>
      <c r="H163" s="130">
        <v>3</v>
      </c>
      <c r="I163" s="131"/>
      <c r="J163" s="132">
        <f>ROUND(I163*H163,2)</f>
        <v>0</v>
      </c>
      <c r="K163" s="128" t="s">
        <v>132</v>
      </c>
      <c r="L163" s="31"/>
      <c r="M163" s="133" t="s">
        <v>19</v>
      </c>
      <c r="N163" s="134" t="s">
        <v>40</v>
      </c>
      <c r="P163" s="135">
        <f>O163*H163</f>
        <v>0</v>
      </c>
      <c r="Q163" s="135">
        <v>1.0319999999999999E-2</v>
      </c>
      <c r="R163" s="135">
        <f>Q163*H163</f>
        <v>3.0959999999999998E-2</v>
      </c>
      <c r="S163" s="135">
        <v>0</v>
      </c>
      <c r="T163" s="136">
        <f>S163*H163</f>
        <v>0</v>
      </c>
      <c r="AR163" s="137" t="s">
        <v>133</v>
      </c>
      <c r="AT163" s="137" t="s">
        <v>128</v>
      </c>
      <c r="AU163" s="137" t="s">
        <v>79</v>
      </c>
      <c r="AY163" s="16" t="s">
        <v>126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77</v>
      </c>
      <c r="BK163" s="138">
        <f>ROUND(I163*H163,2)</f>
        <v>0</v>
      </c>
      <c r="BL163" s="16" t="s">
        <v>133</v>
      </c>
      <c r="BM163" s="137" t="s">
        <v>232</v>
      </c>
    </row>
    <row r="164" spans="2:65" s="1" customFormat="1" ht="11.25">
      <c r="B164" s="31"/>
      <c r="D164" s="139" t="s">
        <v>135</v>
      </c>
      <c r="F164" s="140" t="s">
        <v>233</v>
      </c>
      <c r="I164" s="141"/>
      <c r="L164" s="31"/>
      <c r="M164" s="142"/>
      <c r="T164" s="52"/>
      <c r="AT164" s="16" t="s">
        <v>135</v>
      </c>
      <c r="AU164" s="16" t="s">
        <v>79</v>
      </c>
    </row>
    <row r="165" spans="2:65" s="1" customFormat="1" ht="37.9" customHeight="1">
      <c r="B165" s="31"/>
      <c r="C165" s="126" t="s">
        <v>234</v>
      </c>
      <c r="D165" s="126" t="s">
        <v>128</v>
      </c>
      <c r="E165" s="127" t="s">
        <v>235</v>
      </c>
      <c r="F165" s="128" t="s">
        <v>236</v>
      </c>
      <c r="G165" s="129" t="s">
        <v>176</v>
      </c>
      <c r="H165" s="130">
        <v>8.0570000000000004</v>
      </c>
      <c r="I165" s="131"/>
      <c r="J165" s="132">
        <f>ROUND(I165*H165,2)</f>
        <v>0</v>
      </c>
      <c r="K165" s="128" t="s">
        <v>132</v>
      </c>
      <c r="L165" s="31"/>
      <c r="M165" s="133" t="s">
        <v>19</v>
      </c>
      <c r="N165" s="134" t="s">
        <v>40</v>
      </c>
      <c r="P165" s="135">
        <f>O165*H165</f>
        <v>0</v>
      </c>
      <c r="Q165" s="135">
        <v>2.1999999999999999E-5</v>
      </c>
      <c r="R165" s="135">
        <f>Q165*H165</f>
        <v>1.7725400000000001E-4</v>
      </c>
      <c r="S165" s="135">
        <v>1.0000000000000001E-5</v>
      </c>
      <c r="T165" s="136">
        <f>S165*H165</f>
        <v>8.057000000000001E-5</v>
      </c>
      <c r="AR165" s="137" t="s">
        <v>133</v>
      </c>
      <c r="AT165" s="137" t="s">
        <v>128</v>
      </c>
      <c r="AU165" s="137" t="s">
        <v>79</v>
      </c>
      <c r="AY165" s="16" t="s">
        <v>126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6" t="s">
        <v>77</v>
      </c>
      <c r="BK165" s="138">
        <f>ROUND(I165*H165,2)</f>
        <v>0</v>
      </c>
      <c r="BL165" s="16" t="s">
        <v>133</v>
      </c>
      <c r="BM165" s="137" t="s">
        <v>237</v>
      </c>
    </row>
    <row r="166" spans="2:65" s="1" customFormat="1" ht="11.25">
      <c r="B166" s="31"/>
      <c r="D166" s="139" t="s">
        <v>135</v>
      </c>
      <c r="F166" s="140" t="s">
        <v>238</v>
      </c>
      <c r="I166" s="141"/>
      <c r="L166" s="31"/>
      <c r="M166" s="142"/>
      <c r="T166" s="52"/>
      <c r="AT166" s="16" t="s">
        <v>135</v>
      </c>
      <c r="AU166" s="16" t="s">
        <v>79</v>
      </c>
    </row>
    <row r="167" spans="2:65" s="12" customFormat="1" ht="11.25">
      <c r="B167" s="143"/>
      <c r="D167" s="144" t="s">
        <v>137</v>
      </c>
      <c r="E167" s="145" t="s">
        <v>19</v>
      </c>
      <c r="F167" s="146" t="s">
        <v>239</v>
      </c>
      <c r="H167" s="147">
        <v>3</v>
      </c>
      <c r="I167" s="148"/>
      <c r="L167" s="143"/>
      <c r="M167" s="149"/>
      <c r="T167" s="150"/>
      <c r="AT167" s="145" t="s">
        <v>137</v>
      </c>
      <c r="AU167" s="145" t="s">
        <v>79</v>
      </c>
      <c r="AV167" s="12" t="s">
        <v>79</v>
      </c>
      <c r="AW167" s="12" t="s">
        <v>31</v>
      </c>
      <c r="AX167" s="12" t="s">
        <v>69</v>
      </c>
      <c r="AY167" s="145" t="s">
        <v>126</v>
      </c>
    </row>
    <row r="168" spans="2:65" s="12" customFormat="1" ht="11.25">
      <c r="B168" s="143"/>
      <c r="D168" s="144" t="s">
        <v>137</v>
      </c>
      <c r="E168" s="145" t="s">
        <v>19</v>
      </c>
      <c r="F168" s="146" t="s">
        <v>240</v>
      </c>
      <c r="H168" s="147">
        <v>5.0570000000000004</v>
      </c>
      <c r="I168" s="148"/>
      <c r="L168" s="143"/>
      <c r="M168" s="149"/>
      <c r="T168" s="150"/>
      <c r="AT168" s="145" t="s">
        <v>137</v>
      </c>
      <c r="AU168" s="145" t="s">
        <v>79</v>
      </c>
      <c r="AV168" s="12" t="s">
        <v>79</v>
      </c>
      <c r="AW168" s="12" t="s">
        <v>31</v>
      </c>
      <c r="AX168" s="12" t="s">
        <v>69</v>
      </c>
      <c r="AY168" s="145" t="s">
        <v>126</v>
      </c>
    </row>
    <row r="169" spans="2:65" s="13" customFormat="1" ht="11.25">
      <c r="B169" s="151"/>
      <c r="D169" s="144" t="s">
        <v>137</v>
      </c>
      <c r="E169" s="152" t="s">
        <v>19</v>
      </c>
      <c r="F169" s="153" t="s">
        <v>140</v>
      </c>
      <c r="H169" s="154">
        <v>8.0570000000000004</v>
      </c>
      <c r="I169" s="155"/>
      <c r="L169" s="151"/>
      <c r="M169" s="156"/>
      <c r="T169" s="157"/>
      <c r="AT169" s="152" t="s">
        <v>137</v>
      </c>
      <c r="AU169" s="152" t="s">
        <v>79</v>
      </c>
      <c r="AV169" s="13" t="s">
        <v>133</v>
      </c>
      <c r="AW169" s="13" t="s">
        <v>31</v>
      </c>
      <c r="AX169" s="13" t="s">
        <v>77</v>
      </c>
      <c r="AY169" s="152" t="s">
        <v>126</v>
      </c>
    </row>
    <row r="170" spans="2:65" s="1" customFormat="1" ht="24.2" customHeight="1">
      <c r="B170" s="31"/>
      <c r="C170" s="126" t="s">
        <v>241</v>
      </c>
      <c r="D170" s="126" t="s">
        <v>128</v>
      </c>
      <c r="E170" s="127" t="s">
        <v>242</v>
      </c>
      <c r="F170" s="128" t="s">
        <v>243</v>
      </c>
      <c r="G170" s="129" t="s">
        <v>176</v>
      </c>
      <c r="H170" s="130">
        <v>156.554</v>
      </c>
      <c r="I170" s="131"/>
      <c r="J170" s="132">
        <f>ROUND(I170*H170,2)</f>
        <v>0</v>
      </c>
      <c r="K170" s="128" t="s">
        <v>132</v>
      </c>
      <c r="L170" s="31"/>
      <c r="M170" s="133" t="s">
        <v>19</v>
      </c>
      <c r="N170" s="134" t="s">
        <v>40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133</v>
      </c>
      <c r="AT170" s="137" t="s">
        <v>128</v>
      </c>
      <c r="AU170" s="137" t="s">
        <v>79</v>
      </c>
      <c r="AY170" s="16" t="s">
        <v>126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6" t="s">
        <v>77</v>
      </c>
      <c r="BK170" s="138">
        <f>ROUND(I170*H170,2)</f>
        <v>0</v>
      </c>
      <c r="BL170" s="16" t="s">
        <v>133</v>
      </c>
      <c r="BM170" s="137" t="s">
        <v>244</v>
      </c>
    </row>
    <row r="171" spans="2:65" s="1" customFormat="1" ht="11.25">
      <c r="B171" s="31"/>
      <c r="D171" s="139" t="s">
        <v>135</v>
      </c>
      <c r="F171" s="140" t="s">
        <v>245</v>
      </c>
      <c r="I171" s="141"/>
      <c r="L171" s="31"/>
      <c r="M171" s="142"/>
      <c r="T171" s="52"/>
      <c r="AT171" s="16" t="s">
        <v>135</v>
      </c>
      <c r="AU171" s="16" t="s">
        <v>79</v>
      </c>
    </row>
    <row r="172" spans="2:65" s="11" customFormat="1" ht="22.9" customHeight="1">
      <c r="B172" s="114"/>
      <c r="D172" s="115" t="s">
        <v>68</v>
      </c>
      <c r="E172" s="124" t="s">
        <v>186</v>
      </c>
      <c r="F172" s="124" t="s">
        <v>246</v>
      </c>
      <c r="I172" s="117"/>
      <c r="J172" s="125">
        <f>BK172</f>
        <v>0</v>
      </c>
      <c r="L172" s="114"/>
      <c r="M172" s="119"/>
      <c r="P172" s="120">
        <f>SUM(P173:P216)</f>
        <v>0</v>
      </c>
      <c r="R172" s="120">
        <f>SUM(R173:R216)</f>
        <v>6.9119999999999987E-2</v>
      </c>
      <c r="T172" s="121">
        <f>SUM(T173:T216)</f>
        <v>11.538057999999999</v>
      </c>
      <c r="AR172" s="115" t="s">
        <v>77</v>
      </c>
      <c r="AT172" s="122" t="s">
        <v>68</v>
      </c>
      <c r="AU172" s="122" t="s">
        <v>77</v>
      </c>
      <c r="AY172" s="115" t="s">
        <v>126</v>
      </c>
      <c r="BK172" s="123">
        <f>SUM(BK173:BK216)</f>
        <v>0</v>
      </c>
    </row>
    <row r="173" spans="2:65" s="1" customFormat="1" ht="44.25" customHeight="1">
      <c r="B173" s="31"/>
      <c r="C173" s="126" t="s">
        <v>247</v>
      </c>
      <c r="D173" s="126" t="s">
        <v>128</v>
      </c>
      <c r="E173" s="127" t="s">
        <v>248</v>
      </c>
      <c r="F173" s="128" t="s">
        <v>249</v>
      </c>
      <c r="G173" s="129" t="s">
        <v>176</v>
      </c>
      <c r="H173" s="130">
        <v>165.6</v>
      </c>
      <c r="I173" s="131"/>
      <c r="J173" s="132">
        <f>ROUND(I173*H173,2)</f>
        <v>0</v>
      </c>
      <c r="K173" s="128" t="s">
        <v>132</v>
      </c>
      <c r="L173" s="31"/>
      <c r="M173" s="133" t="s">
        <v>19</v>
      </c>
      <c r="N173" s="134" t="s">
        <v>40</v>
      </c>
      <c r="P173" s="135">
        <f>O173*H173</f>
        <v>0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133</v>
      </c>
      <c r="AT173" s="137" t="s">
        <v>128</v>
      </c>
      <c r="AU173" s="137" t="s">
        <v>79</v>
      </c>
      <c r="AY173" s="16" t="s">
        <v>126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6" t="s">
        <v>77</v>
      </c>
      <c r="BK173" s="138">
        <f>ROUND(I173*H173,2)</f>
        <v>0</v>
      </c>
      <c r="BL173" s="16" t="s">
        <v>133</v>
      </c>
      <c r="BM173" s="137" t="s">
        <v>250</v>
      </c>
    </row>
    <row r="174" spans="2:65" s="1" customFormat="1" ht="11.25">
      <c r="B174" s="31"/>
      <c r="D174" s="139" t="s">
        <v>135</v>
      </c>
      <c r="F174" s="140" t="s">
        <v>251</v>
      </c>
      <c r="I174" s="141"/>
      <c r="L174" s="31"/>
      <c r="M174" s="142"/>
      <c r="T174" s="52"/>
      <c r="AT174" s="16" t="s">
        <v>135</v>
      </c>
      <c r="AU174" s="16" t="s">
        <v>79</v>
      </c>
    </row>
    <row r="175" spans="2:65" s="12" customFormat="1" ht="11.25">
      <c r="B175" s="143"/>
      <c r="D175" s="144" t="s">
        <v>137</v>
      </c>
      <c r="E175" s="145" t="s">
        <v>19</v>
      </c>
      <c r="F175" s="146" t="s">
        <v>252</v>
      </c>
      <c r="H175" s="147">
        <v>165.6</v>
      </c>
      <c r="I175" s="148"/>
      <c r="L175" s="143"/>
      <c r="M175" s="149"/>
      <c r="T175" s="150"/>
      <c r="AT175" s="145" t="s">
        <v>137</v>
      </c>
      <c r="AU175" s="145" t="s">
        <v>79</v>
      </c>
      <c r="AV175" s="12" t="s">
        <v>79</v>
      </c>
      <c r="AW175" s="12" t="s">
        <v>31</v>
      </c>
      <c r="AX175" s="12" t="s">
        <v>69</v>
      </c>
      <c r="AY175" s="145" t="s">
        <v>126</v>
      </c>
    </row>
    <row r="176" spans="2:65" s="13" customFormat="1" ht="11.25">
      <c r="B176" s="151"/>
      <c r="D176" s="144" t="s">
        <v>137</v>
      </c>
      <c r="E176" s="152" t="s">
        <v>19</v>
      </c>
      <c r="F176" s="153" t="s">
        <v>140</v>
      </c>
      <c r="H176" s="154">
        <v>165.6</v>
      </c>
      <c r="I176" s="155"/>
      <c r="L176" s="151"/>
      <c r="M176" s="156"/>
      <c r="T176" s="157"/>
      <c r="AT176" s="152" t="s">
        <v>137</v>
      </c>
      <c r="AU176" s="152" t="s">
        <v>79</v>
      </c>
      <c r="AV176" s="13" t="s">
        <v>133</v>
      </c>
      <c r="AW176" s="13" t="s">
        <v>31</v>
      </c>
      <c r="AX176" s="13" t="s">
        <v>77</v>
      </c>
      <c r="AY176" s="152" t="s">
        <v>126</v>
      </c>
    </row>
    <row r="177" spans="2:65" s="1" customFormat="1" ht="49.15" customHeight="1">
      <c r="B177" s="31"/>
      <c r="C177" s="126" t="s">
        <v>253</v>
      </c>
      <c r="D177" s="126" t="s">
        <v>128</v>
      </c>
      <c r="E177" s="127" t="s">
        <v>254</v>
      </c>
      <c r="F177" s="128" t="s">
        <v>255</v>
      </c>
      <c r="G177" s="129" t="s">
        <v>176</v>
      </c>
      <c r="H177" s="130">
        <v>4968</v>
      </c>
      <c r="I177" s="131"/>
      <c r="J177" s="132">
        <f>ROUND(I177*H177,2)</f>
        <v>0</v>
      </c>
      <c r="K177" s="128" t="s">
        <v>132</v>
      </c>
      <c r="L177" s="31"/>
      <c r="M177" s="133" t="s">
        <v>19</v>
      </c>
      <c r="N177" s="134" t="s">
        <v>40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133</v>
      </c>
      <c r="AT177" s="137" t="s">
        <v>128</v>
      </c>
      <c r="AU177" s="137" t="s">
        <v>79</v>
      </c>
      <c r="AY177" s="16" t="s">
        <v>126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6" t="s">
        <v>77</v>
      </c>
      <c r="BK177" s="138">
        <f>ROUND(I177*H177,2)</f>
        <v>0</v>
      </c>
      <c r="BL177" s="16" t="s">
        <v>133</v>
      </c>
      <c r="BM177" s="137" t="s">
        <v>256</v>
      </c>
    </row>
    <row r="178" spans="2:65" s="1" customFormat="1" ht="11.25">
      <c r="B178" s="31"/>
      <c r="D178" s="139" t="s">
        <v>135</v>
      </c>
      <c r="F178" s="140" t="s">
        <v>257</v>
      </c>
      <c r="I178" s="141"/>
      <c r="L178" s="31"/>
      <c r="M178" s="142"/>
      <c r="T178" s="52"/>
      <c r="AT178" s="16" t="s">
        <v>135</v>
      </c>
      <c r="AU178" s="16" t="s">
        <v>79</v>
      </c>
    </row>
    <row r="179" spans="2:65" s="12" customFormat="1" ht="11.25">
      <c r="B179" s="143"/>
      <c r="D179" s="144" t="s">
        <v>137</v>
      </c>
      <c r="E179" s="145" t="s">
        <v>19</v>
      </c>
      <c r="F179" s="146" t="s">
        <v>258</v>
      </c>
      <c r="H179" s="147">
        <v>4968</v>
      </c>
      <c r="I179" s="148"/>
      <c r="L179" s="143"/>
      <c r="M179" s="149"/>
      <c r="T179" s="150"/>
      <c r="AT179" s="145" t="s">
        <v>137</v>
      </c>
      <c r="AU179" s="145" t="s">
        <v>79</v>
      </c>
      <c r="AV179" s="12" t="s">
        <v>79</v>
      </c>
      <c r="AW179" s="12" t="s">
        <v>31</v>
      </c>
      <c r="AX179" s="12" t="s">
        <v>69</v>
      </c>
      <c r="AY179" s="145" t="s">
        <v>126</v>
      </c>
    </row>
    <row r="180" spans="2:65" s="13" customFormat="1" ht="11.25">
      <c r="B180" s="151"/>
      <c r="D180" s="144" t="s">
        <v>137</v>
      </c>
      <c r="E180" s="152" t="s">
        <v>19</v>
      </c>
      <c r="F180" s="153" t="s">
        <v>140</v>
      </c>
      <c r="H180" s="154">
        <v>4968</v>
      </c>
      <c r="I180" s="155"/>
      <c r="L180" s="151"/>
      <c r="M180" s="156"/>
      <c r="T180" s="157"/>
      <c r="AT180" s="152" t="s">
        <v>137</v>
      </c>
      <c r="AU180" s="152" t="s">
        <v>79</v>
      </c>
      <c r="AV180" s="13" t="s">
        <v>133</v>
      </c>
      <c r="AW180" s="13" t="s">
        <v>31</v>
      </c>
      <c r="AX180" s="13" t="s">
        <v>77</v>
      </c>
      <c r="AY180" s="152" t="s">
        <v>126</v>
      </c>
    </row>
    <row r="181" spans="2:65" s="1" customFormat="1" ht="44.25" customHeight="1">
      <c r="B181" s="31"/>
      <c r="C181" s="126" t="s">
        <v>7</v>
      </c>
      <c r="D181" s="126" t="s">
        <v>128</v>
      </c>
      <c r="E181" s="127" t="s">
        <v>259</v>
      </c>
      <c r="F181" s="128" t="s">
        <v>260</v>
      </c>
      <c r="G181" s="129" t="s">
        <v>176</v>
      </c>
      <c r="H181" s="130">
        <v>165.6</v>
      </c>
      <c r="I181" s="131"/>
      <c r="J181" s="132">
        <f>ROUND(I181*H181,2)</f>
        <v>0</v>
      </c>
      <c r="K181" s="128" t="s">
        <v>132</v>
      </c>
      <c r="L181" s="31"/>
      <c r="M181" s="133" t="s">
        <v>19</v>
      </c>
      <c r="N181" s="134" t="s">
        <v>40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133</v>
      </c>
      <c r="AT181" s="137" t="s">
        <v>128</v>
      </c>
      <c r="AU181" s="137" t="s">
        <v>79</v>
      </c>
      <c r="AY181" s="16" t="s">
        <v>126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6" t="s">
        <v>77</v>
      </c>
      <c r="BK181" s="138">
        <f>ROUND(I181*H181,2)</f>
        <v>0</v>
      </c>
      <c r="BL181" s="16" t="s">
        <v>133</v>
      </c>
      <c r="BM181" s="137" t="s">
        <v>261</v>
      </c>
    </row>
    <row r="182" spans="2:65" s="1" customFormat="1" ht="11.25">
      <c r="B182" s="31"/>
      <c r="D182" s="139" t="s">
        <v>135</v>
      </c>
      <c r="F182" s="140" t="s">
        <v>262</v>
      </c>
      <c r="I182" s="141"/>
      <c r="L182" s="31"/>
      <c r="M182" s="142"/>
      <c r="T182" s="52"/>
      <c r="AT182" s="16" t="s">
        <v>135</v>
      </c>
      <c r="AU182" s="16" t="s">
        <v>79</v>
      </c>
    </row>
    <row r="183" spans="2:65" s="1" customFormat="1" ht="24.2" customHeight="1">
      <c r="B183" s="31"/>
      <c r="C183" s="126" t="s">
        <v>263</v>
      </c>
      <c r="D183" s="126" t="s">
        <v>128</v>
      </c>
      <c r="E183" s="127" t="s">
        <v>264</v>
      </c>
      <c r="F183" s="128" t="s">
        <v>265</v>
      </c>
      <c r="G183" s="129" t="s">
        <v>176</v>
      </c>
      <c r="H183" s="130">
        <v>165.6</v>
      </c>
      <c r="I183" s="131"/>
      <c r="J183" s="132">
        <f>ROUND(I183*H183,2)</f>
        <v>0</v>
      </c>
      <c r="K183" s="128" t="s">
        <v>132</v>
      </c>
      <c r="L183" s="31"/>
      <c r="M183" s="133" t="s">
        <v>19</v>
      </c>
      <c r="N183" s="134" t="s">
        <v>40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133</v>
      </c>
      <c r="AT183" s="137" t="s">
        <v>128</v>
      </c>
      <c r="AU183" s="137" t="s">
        <v>79</v>
      </c>
      <c r="AY183" s="16" t="s">
        <v>126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6" t="s">
        <v>77</v>
      </c>
      <c r="BK183" s="138">
        <f>ROUND(I183*H183,2)</f>
        <v>0</v>
      </c>
      <c r="BL183" s="16" t="s">
        <v>133</v>
      </c>
      <c r="BM183" s="137" t="s">
        <v>266</v>
      </c>
    </row>
    <row r="184" spans="2:65" s="1" customFormat="1" ht="11.25">
      <c r="B184" s="31"/>
      <c r="D184" s="139" t="s">
        <v>135</v>
      </c>
      <c r="F184" s="140" t="s">
        <v>267</v>
      </c>
      <c r="I184" s="141"/>
      <c r="L184" s="31"/>
      <c r="M184" s="142"/>
      <c r="T184" s="52"/>
      <c r="AT184" s="16" t="s">
        <v>135</v>
      </c>
      <c r="AU184" s="16" t="s">
        <v>79</v>
      </c>
    </row>
    <row r="185" spans="2:65" s="1" customFormat="1" ht="33" customHeight="1">
      <c r="B185" s="31"/>
      <c r="C185" s="126" t="s">
        <v>268</v>
      </c>
      <c r="D185" s="126" t="s">
        <v>128</v>
      </c>
      <c r="E185" s="127" t="s">
        <v>269</v>
      </c>
      <c r="F185" s="128" t="s">
        <v>270</v>
      </c>
      <c r="G185" s="129" t="s">
        <v>176</v>
      </c>
      <c r="H185" s="130">
        <v>4968</v>
      </c>
      <c r="I185" s="131"/>
      <c r="J185" s="132">
        <f>ROUND(I185*H185,2)</f>
        <v>0</v>
      </c>
      <c r="K185" s="128" t="s">
        <v>132</v>
      </c>
      <c r="L185" s="31"/>
      <c r="M185" s="133" t="s">
        <v>19</v>
      </c>
      <c r="N185" s="134" t="s">
        <v>40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133</v>
      </c>
      <c r="AT185" s="137" t="s">
        <v>128</v>
      </c>
      <c r="AU185" s="137" t="s">
        <v>79</v>
      </c>
      <c r="AY185" s="16" t="s">
        <v>126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6" t="s">
        <v>77</v>
      </c>
      <c r="BK185" s="138">
        <f>ROUND(I185*H185,2)</f>
        <v>0</v>
      </c>
      <c r="BL185" s="16" t="s">
        <v>133</v>
      </c>
      <c r="BM185" s="137" t="s">
        <v>271</v>
      </c>
    </row>
    <row r="186" spans="2:65" s="1" customFormat="1" ht="11.25">
      <c r="B186" s="31"/>
      <c r="D186" s="139" t="s">
        <v>135</v>
      </c>
      <c r="F186" s="140" t="s">
        <v>272</v>
      </c>
      <c r="I186" s="141"/>
      <c r="L186" s="31"/>
      <c r="M186" s="142"/>
      <c r="T186" s="52"/>
      <c r="AT186" s="16" t="s">
        <v>135</v>
      </c>
      <c r="AU186" s="16" t="s">
        <v>79</v>
      </c>
    </row>
    <row r="187" spans="2:65" s="1" customFormat="1" ht="24.2" customHeight="1">
      <c r="B187" s="31"/>
      <c r="C187" s="126" t="s">
        <v>273</v>
      </c>
      <c r="D187" s="126" t="s">
        <v>128</v>
      </c>
      <c r="E187" s="127" t="s">
        <v>274</v>
      </c>
      <c r="F187" s="128" t="s">
        <v>275</v>
      </c>
      <c r="G187" s="129" t="s">
        <v>176</v>
      </c>
      <c r="H187" s="130">
        <v>165.6</v>
      </c>
      <c r="I187" s="131"/>
      <c r="J187" s="132">
        <f>ROUND(I187*H187,2)</f>
        <v>0</v>
      </c>
      <c r="K187" s="128" t="s">
        <v>132</v>
      </c>
      <c r="L187" s="31"/>
      <c r="M187" s="133" t="s">
        <v>19</v>
      </c>
      <c r="N187" s="134" t="s">
        <v>40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133</v>
      </c>
      <c r="AT187" s="137" t="s">
        <v>128</v>
      </c>
      <c r="AU187" s="137" t="s">
        <v>79</v>
      </c>
      <c r="AY187" s="16" t="s">
        <v>126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6" t="s">
        <v>77</v>
      </c>
      <c r="BK187" s="138">
        <f>ROUND(I187*H187,2)</f>
        <v>0</v>
      </c>
      <c r="BL187" s="16" t="s">
        <v>133</v>
      </c>
      <c r="BM187" s="137" t="s">
        <v>276</v>
      </c>
    </row>
    <row r="188" spans="2:65" s="1" customFormat="1" ht="11.25">
      <c r="B188" s="31"/>
      <c r="D188" s="139" t="s">
        <v>135</v>
      </c>
      <c r="F188" s="140" t="s">
        <v>277</v>
      </c>
      <c r="I188" s="141"/>
      <c r="L188" s="31"/>
      <c r="M188" s="142"/>
      <c r="T188" s="52"/>
      <c r="AT188" s="16" t="s">
        <v>135</v>
      </c>
      <c r="AU188" s="16" t="s">
        <v>79</v>
      </c>
    </row>
    <row r="189" spans="2:65" s="1" customFormat="1" ht="37.9" customHeight="1">
      <c r="B189" s="31"/>
      <c r="C189" s="126" t="s">
        <v>278</v>
      </c>
      <c r="D189" s="126" t="s">
        <v>128</v>
      </c>
      <c r="E189" s="127" t="s">
        <v>279</v>
      </c>
      <c r="F189" s="128" t="s">
        <v>280</v>
      </c>
      <c r="G189" s="129" t="s">
        <v>176</v>
      </c>
      <c r="H189" s="130">
        <v>49.5</v>
      </c>
      <c r="I189" s="131"/>
      <c r="J189" s="132">
        <f>ROUND(I189*H189,2)</f>
        <v>0</v>
      </c>
      <c r="K189" s="128" t="s">
        <v>132</v>
      </c>
      <c r="L189" s="31"/>
      <c r="M189" s="133" t="s">
        <v>19</v>
      </c>
      <c r="N189" s="134" t="s">
        <v>40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6">
        <f>S189*H189</f>
        <v>0</v>
      </c>
      <c r="AR189" s="137" t="s">
        <v>133</v>
      </c>
      <c r="AT189" s="137" t="s">
        <v>128</v>
      </c>
      <c r="AU189" s="137" t="s">
        <v>79</v>
      </c>
      <c r="AY189" s="16" t="s">
        <v>126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6" t="s">
        <v>77</v>
      </c>
      <c r="BK189" s="138">
        <f>ROUND(I189*H189,2)</f>
        <v>0</v>
      </c>
      <c r="BL189" s="16" t="s">
        <v>133</v>
      </c>
      <c r="BM189" s="137" t="s">
        <v>281</v>
      </c>
    </row>
    <row r="190" spans="2:65" s="1" customFormat="1" ht="11.25">
      <c r="B190" s="31"/>
      <c r="D190" s="139" t="s">
        <v>135</v>
      </c>
      <c r="F190" s="140" t="s">
        <v>282</v>
      </c>
      <c r="I190" s="141"/>
      <c r="L190" s="31"/>
      <c r="M190" s="142"/>
      <c r="T190" s="52"/>
      <c r="AT190" s="16" t="s">
        <v>135</v>
      </c>
      <c r="AU190" s="16" t="s">
        <v>79</v>
      </c>
    </row>
    <row r="191" spans="2:65" s="12" customFormat="1" ht="11.25">
      <c r="B191" s="143"/>
      <c r="D191" s="144" t="s">
        <v>137</v>
      </c>
      <c r="E191" s="145" t="s">
        <v>19</v>
      </c>
      <c r="F191" s="146" t="s">
        <v>283</v>
      </c>
      <c r="H191" s="147">
        <v>49.5</v>
      </c>
      <c r="I191" s="148"/>
      <c r="L191" s="143"/>
      <c r="M191" s="149"/>
      <c r="T191" s="150"/>
      <c r="AT191" s="145" t="s">
        <v>137</v>
      </c>
      <c r="AU191" s="145" t="s">
        <v>79</v>
      </c>
      <c r="AV191" s="12" t="s">
        <v>79</v>
      </c>
      <c r="AW191" s="12" t="s">
        <v>31</v>
      </c>
      <c r="AX191" s="12" t="s">
        <v>69</v>
      </c>
      <c r="AY191" s="145" t="s">
        <v>126</v>
      </c>
    </row>
    <row r="192" spans="2:65" s="13" customFormat="1" ht="11.25">
      <c r="B192" s="151"/>
      <c r="D192" s="144" t="s">
        <v>137</v>
      </c>
      <c r="E192" s="152" t="s">
        <v>19</v>
      </c>
      <c r="F192" s="153" t="s">
        <v>140</v>
      </c>
      <c r="H192" s="154">
        <v>49.5</v>
      </c>
      <c r="I192" s="155"/>
      <c r="L192" s="151"/>
      <c r="M192" s="156"/>
      <c r="T192" s="157"/>
      <c r="AT192" s="152" t="s">
        <v>137</v>
      </c>
      <c r="AU192" s="152" t="s">
        <v>79</v>
      </c>
      <c r="AV192" s="13" t="s">
        <v>133</v>
      </c>
      <c r="AW192" s="13" t="s">
        <v>31</v>
      </c>
      <c r="AX192" s="13" t="s">
        <v>77</v>
      </c>
      <c r="AY192" s="152" t="s">
        <v>126</v>
      </c>
    </row>
    <row r="193" spans="2:65" s="1" customFormat="1" ht="16.5" customHeight="1">
      <c r="B193" s="31"/>
      <c r="C193" s="126" t="s">
        <v>284</v>
      </c>
      <c r="D193" s="126" t="s">
        <v>128</v>
      </c>
      <c r="E193" s="127" t="s">
        <v>285</v>
      </c>
      <c r="F193" s="128" t="s">
        <v>286</v>
      </c>
      <c r="G193" s="129" t="s">
        <v>131</v>
      </c>
      <c r="H193" s="130">
        <v>0.57599999999999996</v>
      </c>
      <c r="I193" s="131"/>
      <c r="J193" s="132">
        <f>ROUND(I193*H193,2)</f>
        <v>0</v>
      </c>
      <c r="K193" s="128" t="s">
        <v>19</v>
      </c>
      <c r="L193" s="31"/>
      <c r="M193" s="133" t="s">
        <v>19</v>
      </c>
      <c r="N193" s="134" t="s">
        <v>40</v>
      </c>
      <c r="P193" s="135">
        <f>O193*H193</f>
        <v>0</v>
      </c>
      <c r="Q193" s="135">
        <v>0.12</v>
      </c>
      <c r="R193" s="135">
        <f>Q193*H193</f>
        <v>6.9119999999999987E-2</v>
      </c>
      <c r="S193" s="135">
        <v>2.4900000000000002</v>
      </c>
      <c r="T193" s="136">
        <f>S193*H193</f>
        <v>1.43424</v>
      </c>
      <c r="AR193" s="137" t="s">
        <v>133</v>
      </c>
      <c r="AT193" s="137" t="s">
        <v>128</v>
      </c>
      <c r="AU193" s="137" t="s">
        <v>79</v>
      </c>
      <c r="AY193" s="16" t="s">
        <v>126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6" t="s">
        <v>77</v>
      </c>
      <c r="BK193" s="138">
        <f>ROUND(I193*H193,2)</f>
        <v>0</v>
      </c>
      <c r="BL193" s="16" t="s">
        <v>133</v>
      </c>
      <c r="BM193" s="137" t="s">
        <v>287</v>
      </c>
    </row>
    <row r="194" spans="2:65" s="12" customFormat="1" ht="11.25">
      <c r="B194" s="143"/>
      <c r="D194" s="144" t="s">
        <v>137</v>
      </c>
      <c r="E194" s="145" t="s">
        <v>19</v>
      </c>
      <c r="F194" s="146" t="s">
        <v>288</v>
      </c>
      <c r="H194" s="147">
        <v>0.57599999999999996</v>
      </c>
      <c r="I194" s="148"/>
      <c r="L194" s="143"/>
      <c r="M194" s="149"/>
      <c r="T194" s="150"/>
      <c r="AT194" s="145" t="s">
        <v>137</v>
      </c>
      <c r="AU194" s="145" t="s">
        <v>79</v>
      </c>
      <c r="AV194" s="12" t="s">
        <v>79</v>
      </c>
      <c r="AW194" s="12" t="s">
        <v>31</v>
      </c>
      <c r="AX194" s="12" t="s">
        <v>69</v>
      </c>
      <c r="AY194" s="145" t="s">
        <v>126</v>
      </c>
    </row>
    <row r="195" spans="2:65" s="13" customFormat="1" ht="11.25">
      <c r="B195" s="151"/>
      <c r="D195" s="144" t="s">
        <v>137</v>
      </c>
      <c r="E195" s="152" t="s">
        <v>19</v>
      </c>
      <c r="F195" s="153" t="s">
        <v>140</v>
      </c>
      <c r="H195" s="154">
        <v>0.57599999999999996</v>
      </c>
      <c r="I195" s="155"/>
      <c r="L195" s="151"/>
      <c r="M195" s="156"/>
      <c r="T195" s="157"/>
      <c r="AT195" s="152" t="s">
        <v>137</v>
      </c>
      <c r="AU195" s="152" t="s">
        <v>79</v>
      </c>
      <c r="AV195" s="13" t="s">
        <v>133</v>
      </c>
      <c r="AW195" s="13" t="s">
        <v>31</v>
      </c>
      <c r="AX195" s="13" t="s">
        <v>77</v>
      </c>
      <c r="AY195" s="152" t="s">
        <v>126</v>
      </c>
    </row>
    <row r="196" spans="2:65" s="1" customFormat="1" ht="24.2" customHeight="1">
      <c r="B196" s="31"/>
      <c r="C196" s="126" t="s">
        <v>289</v>
      </c>
      <c r="D196" s="126" t="s">
        <v>128</v>
      </c>
      <c r="E196" s="127" t="s">
        <v>290</v>
      </c>
      <c r="F196" s="128" t="s">
        <v>291</v>
      </c>
      <c r="G196" s="129" t="s">
        <v>176</v>
      </c>
      <c r="H196" s="130">
        <v>8.1</v>
      </c>
      <c r="I196" s="131"/>
      <c r="J196" s="132">
        <f>ROUND(I196*H196,2)</f>
        <v>0</v>
      </c>
      <c r="K196" s="128" t="s">
        <v>132</v>
      </c>
      <c r="L196" s="31"/>
      <c r="M196" s="133" t="s">
        <v>19</v>
      </c>
      <c r="N196" s="134" t="s">
        <v>40</v>
      </c>
      <c r="P196" s="135">
        <f>O196*H196</f>
        <v>0</v>
      </c>
      <c r="Q196" s="135">
        <v>0</v>
      </c>
      <c r="R196" s="135">
        <f>Q196*H196</f>
        <v>0</v>
      </c>
      <c r="S196" s="135">
        <v>0.1</v>
      </c>
      <c r="T196" s="136">
        <f>S196*H196</f>
        <v>0.81</v>
      </c>
      <c r="AR196" s="137" t="s">
        <v>133</v>
      </c>
      <c r="AT196" s="137" t="s">
        <v>128</v>
      </c>
      <c r="AU196" s="137" t="s">
        <v>79</v>
      </c>
      <c r="AY196" s="16" t="s">
        <v>126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77</v>
      </c>
      <c r="BK196" s="138">
        <f>ROUND(I196*H196,2)</f>
        <v>0</v>
      </c>
      <c r="BL196" s="16" t="s">
        <v>133</v>
      </c>
      <c r="BM196" s="137" t="s">
        <v>292</v>
      </c>
    </row>
    <row r="197" spans="2:65" s="1" customFormat="1" ht="11.25">
      <c r="B197" s="31"/>
      <c r="D197" s="139" t="s">
        <v>135</v>
      </c>
      <c r="F197" s="140" t="s">
        <v>293</v>
      </c>
      <c r="I197" s="141"/>
      <c r="L197" s="31"/>
      <c r="M197" s="142"/>
      <c r="T197" s="52"/>
      <c r="AT197" s="16" t="s">
        <v>135</v>
      </c>
      <c r="AU197" s="16" t="s">
        <v>79</v>
      </c>
    </row>
    <row r="198" spans="2:65" s="12" customFormat="1" ht="11.25">
      <c r="B198" s="143"/>
      <c r="D198" s="144" t="s">
        <v>137</v>
      </c>
      <c r="E198" s="145" t="s">
        <v>19</v>
      </c>
      <c r="F198" s="146" t="s">
        <v>294</v>
      </c>
      <c r="H198" s="147">
        <v>8.1</v>
      </c>
      <c r="I198" s="148"/>
      <c r="L198" s="143"/>
      <c r="M198" s="149"/>
      <c r="T198" s="150"/>
      <c r="AT198" s="145" t="s">
        <v>137</v>
      </c>
      <c r="AU198" s="145" t="s">
        <v>79</v>
      </c>
      <c r="AV198" s="12" t="s">
        <v>79</v>
      </c>
      <c r="AW198" s="12" t="s">
        <v>31</v>
      </c>
      <c r="AX198" s="12" t="s">
        <v>69</v>
      </c>
      <c r="AY198" s="145" t="s">
        <v>126</v>
      </c>
    </row>
    <row r="199" spans="2:65" s="13" customFormat="1" ht="11.25">
      <c r="B199" s="151"/>
      <c r="D199" s="144" t="s">
        <v>137</v>
      </c>
      <c r="E199" s="152" t="s">
        <v>19</v>
      </c>
      <c r="F199" s="153" t="s">
        <v>140</v>
      </c>
      <c r="H199" s="154">
        <v>8.1</v>
      </c>
      <c r="I199" s="155"/>
      <c r="L199" s="151"/>
      <c r="M199" s="156"/>
      <c r="T199" s="157"/>
      <c r="AT199" s="152" t="s">
        <v>137</v>
      </c>
      <c r="AU199" s="152" t="s">
        <v>79</v>
      </c>
      <c r="AV199" s="13" t="s">
        <v>133</v>
      </c>
      <c r="AW199" s="13" t="s">
        <v>31</v>
      </c>
      <c r="AX199" s="13" t="s">
        <v>77</v>
      </c>
      <c r="AY199" s="152" t="s">
        <v>126</v>
      </c>
    </row>
    <row r="200" spans="2:65" s="1" customFormat="1" ht="16.5" customHeight="1">
      <c r="B200" s="31"/>
      <c r="C200" s="126" t="s">
        <v>295</v>
      </c>
      <c r="D200" s="126" t="s">
        <v>128</v>
      </c>
      <c r="E200" s="127" t="s">
        <v>296</v>
      </c>
      <c r="F200" s="128" t="s">
        <v>297</v>
      </c>
      <c r="G200" s="129" t="s">
        <v>131</v>
      </c>
      <c r="H200" s="130">
        <v>3.3580000000000001</v>
      </c>
      <c r="I200" s="131"/>
      <c r="J200" s="132">
        <f>ROUND(I200*H200,2)</f>
        <v>0</v>
      </c>
      <c r="K200" s="128" t="s">
        <v>19</v>
      </c>
      <c r="L200" s="31"/>
      <c r="M200" s="133" t="s">
        <v>19</v>
      </c>
      <c r="N200" s="134" t="s">
        <v>40</v>
      </c>
      <c r="P200" s="135">
        <f>O200*H200</f>
        <v>0</v>
      </c>
      <c r="Q200" s="135">
        <v>0</v>
      </c>
      <c r="R200" s="135">
        <f>Q200*H200</f>
        <v>0</v>
      </c>
      <c r="S200" s="135">
        <v>2.4</v>
      </c>
      <c r="T200" s="136">
        <f>S200*H200</f>
        <v>8.0592000000000006</v>
      </c>
      <c r="AR200" s="137" t="s">
        <v>133</v>
      </c>
      <c r="AT200" s="137" t="s">
        <v>128</v>
      </c>
      <c r="AU200" s="137" t="s">
        <v>79</v>
      </c>
      <c r="AY200" s="16" t="s">
        <v>126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6" t="s">
        <v>77</v>
      </c>
      <c r="BK200" s="138">
        <f>ROUND(I200*H200,2)</f>
        <v>0</v>
      </c>
      <c r="BL200" s="16" t="s">
        <v>133</v>
      </c>
      <c r="BM200" s="137" t="s">
        <v>298</v>
      </c>
    </row>
    <row r="201" spans="2:65" s="12" customFormat="1" ht="11.25">
      <c r="B201" s="143"/>
      <c r="D201" s="144" t="s">
        <v>137</v>
      </c>
      <c r="E201" s="145" t="s">
        <v>19</v>
      </c>
      <c r="F201" s="146" t="s">
        <v>299</v>
      </c>
      <c r="H201" s="147">
        <v>3.3580000000000001</v>
      </c>
      <c r="I201" s="148"/>
      <c r="L201" s="143"/>
      <c r="M201" s="149"/>
      <c r="T201" s="150"/>
      <c r="AT201" s="145" t="s">
        <v>137</v>
      </c>
      <c r="AU201" s="145" t="s">
        <v>79</v>
      </c>
      <c r="AV201" s="12" t="s">
        <v>79</v>
      </c>
      <c r="AW201" s="12" t="s">
        <v>31</v>
      </c>
      <c r="AX201" s="12" t="s">
        <v>69</v>
      </c>
      <c r="AY201" s="145" t="s">
        <v>126</v>
      </c>
    </row>
    <row r="202" spans="2:65" s="13" customFormat="1" ht="11.25">
      <c r="B202" s="151"/>
      <c r="D202" s="144" t="s">
        <v>137</v>
      </c>
      <c r="E202" s="152" t="s">
        <v>19</v>
      </c>
      <c r="F202" s="153" t="s">
        <v>140</v>
      </c>
      <c r="H202" s="154">
        <v>3.3580000000000001</v>
      </c>
      <c r="I202" s="155"/>
      <c r="L202" s="151"/>
      <c r="M202" s="156"/>
      <c r="T202" s="157"/>
      <c r="AT202" s="152" t="s">
        <v>137</v>
      </c>
      <c r="AU202" s="152" t="s">
        <v>79</v>
      </c>
      <c r="AV202" s="13" t="s">
        <v>133</v>
      </c>
      <c r="AW202" s="13" t="s">
        <v>31</v>
      </c>
      <c r="AX202" s="13" t="s">
        <v>77</v>
      </c>
      <c r="AY202" s="152" t="s">
        <v>126</v>
      </c>
    </row>
    <row r="203" spans="2:65" s="1" customFormat="1" ht="37.9" customHeight="1">
      <c r="B203" s="31"/>
      <c r="C203" s="126" t="s">
        <v>300</v>
      </c>
      <c r="D203" s="126" t="s">
        <v>128</v>
      </c>
      <c r="E203" s="127" t="s">
        <v>301</v>
      </c>
      <c r="F203" s="128" t="s">
        <v>302</v>
      </c>
      <c r="G203" s="129" t="s">
        <v>176</v>
      </c>
      <c r="H203" s="130">
        <v>4.9980000000000002</v>
      </c>
      <c r="I203" s="131"/>
      <c r="J203" s="132">
        <f>ROUND(I203*H203,2)</f>
        <v>0</v>
      </c>
      <c r="K203" s="128" t="s">
        <v>132</v>
      </c>
      <c r="L203" s="31"/>
      <c r="M203" s="133" t="s">
        <v>19</v>
      </c>
      <c r="N203" s="134" t="s">
        <v>40</v>
      </c>
      <c r="P203" s="135">
        <f>O203*H203</f>
        <v>0</v>
      </c>
      <c r="Q203" s="135">
        <v>0</v>
      </c>
      <c r="R203" s="135">
        <f>Q203*H203</f>
        <v>0</v>
      </c>
      <c r="S203" s="135">
        <v>7.5999999999999998E-2</v>
      </c>
      <c r="T203" s="136">
        <f>S203*H203</f>
        <v>0.37984800000000002</v>
      </c>
      <c r="AR203" s="137" t="s">
        <v>133</v>
      </c>
      <c r="AT203" s="137" t="s">
        <v>128</v>
      </c>
      <c r="AU203" s="137" t="s">
        <v>79</v>
      </c>
      <c r="AY203" s="16" t="s">
        <v>126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6" t="s">
        <v>77</v>
      </c>
      <c r="BK203" s="138">
        <f>ROUND(I203*H203,2)</f>
        <v>0</v>
      </c>
      <c r="BL203" s="16" t="s">
        <v>133</v>
      </c>
      <c r="BM203" s="137" t="s">
        <v>303</v>
      </c>
    </row>
    <row r="204" spans="2:65" s="1" customFormat="1" ht="11.25">
      <c r="B204" s="31"/>
      <c r="D204" s="139" t="s">
        <v>135</v>
      </c>
      <c r="F204" s="140" t="s">
        <v>304</v>
      </c>
      <c r="I204" s="141"/>
      <c r="L204" s="31"/>
      <c r="M204" s="142"/>
      <c r="T204" s="52"/>
      <c r="AT204" s="16" t="s">
        <v>135</v>
      </c>
      <c r="AU204" s="16" t="s">
        <v>79</v>
      </c>
    </row>
    <row r="205" spans="2:65" s="12" customFormat="1" ht="11.25">
      <c r="B205" s="143"/>
      <c r="D205" s="144" t="s">
        <v>137</v>
      </c>
      <c r="E205" s="145" t="s">
        <v>19</v>
      </c>
      <c r="F205" s="146" t="s">
        <v>305</v>
      </c>
      <c r="H205" s="147">
        <v>4.9980000000000002</v>
      </c>
      <c r="I205" s="148"/>
      <c r="L205" s="143"/>
      <c r="M205" s="149"/>
      <c r="T205" s="150"/>
      <c r="AT205" s="145" t="s">
        <v>137</v>
      </c>
      <c r="AU205" s="145" t="s">
        <v>79</v>
      </c>
      <c r="AV205" s="12" t="s">
        <v>79</v>
      </c>
      <c r="AW205" s="12" t="s">
        <v>31</v>
      </c>
      <c r="AX205" s="12" t="s">
        <v>69</v>
      </c>
      <c r="AY205" s="145" t="s">
        <v>126</v>
      </c>
    </row>
    <row r="206" spans="2:65" s="13" customFormat="1" ht="11.25">
      <c r="B206" s="151"/>
      <c r="D206" s="144" t="s">
        <v>137</v>
      </c>
      <c r="E206" s="152" t="s">
        <v>19</v>
      </c>
      <c r="F206" s="153" t="s">
        <v>140</v>
      </c>
      <c r="H206" s="154">
        <v>4.9980000000000002</v>
      </c>
      <c r="I206" s="155"/>
      <c r="L206" s="151"/>
      <c r="M206" s="156"/>
      <c r="T206" s="157"/>
      <c r="AT206" s="152" t="s">
        <v>137</v>
      </c>
      <c r="AU206" s="152" t="s">
        <v>79</v>
      </c>
      <c r="AV206" s="13" t="s">
        <v>133</v>
      </c>
      <c r="AW206" s="13" t="s">
        <v>31</v>
      </c>
      <c r="AX206" s="13" t="s">
        <v>77</v>
      </c>
      <c r="AY206" s="152" t="s">
        <v>126</v>
      </c>
    </row>
    <row r="207" spans="2:65" s="1" customFormat="1" ht="49.15" customHeight="1">
      <c r="B207" s="31"/>
      <c r="C207" s="126" t="s">
        <v>306</v>
      </c>
      <c r="D207" s="126" t="s">
        <v>128</v>
      </c>
      <c r="E207" s="127" t="s">
        <v>307</v>
      </c>
      <c r="F207" s="128" t="s">
        <v>308</v>
      </c>
      <c r="G207" s="129" t="s">
        <v>309</v>
      </c>
      <c r="H207" s="130">
        <v>8</v>
      </c>
      <c r="I207" s="131"/>
      <c r="J207" s="132">
        <f>ROUND(I207*H207,2)</f>
        <v>0</v>
      </c>
      <c r="K207" s="128" t="s">
        <v>132</v>
      </c>
      <c r="L207" s="31"/>
      <c r="M207" s="133" t="s">
        <v>19</v>
      </c>
      <c r="N207" s="134" t="s">
        <v>40</v>
      </c>
      <c r="P207" s="135">
        <f>O207*H207</f>
        <v>0</v>
      </c>
      <c r="Q207" s="135">
        <v>0</v>
      </c>
      <c r="R207" s="135">
        <f>Q207*H207</f>
        <v>0</v>
      </c>
      <c r="S207" s="135">
        <v>8.9999999999999993E-3</v>
      </c>
      <c r="T207" s="136">
        <f>S207*H207</f>
        <v>7.1999999999999995E-2</v>
      </c>
      <c r="AR207" s="137" t="s">
        <v>133</v>
      </c>
      <c r="AT207" s="137" t="s">
        <v>128</v>
      </c>
      <c r="AU207" s="137" t="s">
        <v>79</v>
      </c>
      <c r="AY207" s="16" t="s">
        <v>126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6" t="s">
        <v>77</v>
      </c>
      <c r="BK207" s="138">
        <f>ROUND(I207*H207,2)</f>
        <v>0</v>
      </c>
      <c r="BL207" s="16" t="s">
        <v>133</v>
      </c>
      <c r="BM207" s="137" t="s">
        <v>310</v>
      </c>
    </row>
    <row r="208" spans="2:65" s="1" customFormat="1" ht="11.25">
      <c r="B208" s="31"/>
      <c r="D208" s="139" t="s">
        <v>135</v>
      </c>
      <c r="F208" s="140" t="s">
        <v>311</v>
      </c>
      <c r="I208" s="141"/>
      <c r="L208" s="31"/>
      <c r="M208" s="142"/>
      <c r="T208" s="52"/>
      <c r="AT208" s="16" t="s">
        <v>135</v>
      </c>
      <c r="AU208" s="16" t="s">
        <v>79</v>
      </c>
    </row>
    <row r="209" spans="2:65" s="1" customFormat="1" ht="19.5">
      <c r="B209" s="31"/>
      <c r="D209" s="144" t="s">
        <v>145</v>
      </c>
      <c r="F209" s="158" t="s">
        <v>312</v>
      </c>
      <c r="I209" s="141"/>
      <c r="L209" s="31"/>
      <c r="M209" s="142"/>
      <c r="T209" s="52"/>
      <c r="AT209" s="16" t="s">
        <v>145</v>
      </c>
      <c r="AU209" s="16" t="s">
        <v>79</v>
      </c>
    </row>
    <row r="210" spans="2:65" s="1" customFormat="1" ht="44.25" customHeight="1">
      <c r="B210" s="31"/>
      <c r="C210" s="126" t="s">
        <v>313</v>
      </c>
      <c r="D210" s="126" t="s">
        <v>128</v>
      </c>
      <c r="E210" s="127" t="s">
        <v>314</v>
      </c>
      <c r="F210" s="128" t="s">
        <v>315</v>
      </c>
      <c r="G210" s="129" t="s">
        <v>176</v>
      </c>
      <c r="H210" s="130">
        <v>156.554</v>
      </c>
      <c r="I210" s="131"/>
      <c r="J210" s="132">
        <f>ROUND(I210*H210,2)</f>
        <v>0</v>
      </c>
      <c r="K210" s="128" t="s">
        <v>132</v>
      </c>
      <c r="L210" s="31"/>
      <c r="M210" s="133" t="s">
        <v>19</v>
      </c>
      <c r="N210" s="134" t="s">
        <v>40</v>
      </c>
      <c r="P210" s="135">
        <f>O210*H210</f>
        <v>0</v>
      </c>
      <c r="Q210" s="135">
        <v>0</v>
      </c>
      <c r="R210" s="135">
        <f>Q210*H210</f>
        <v>0</v>
      </c>
      <c r="S210" s="135">
        <v>5.0000000000000001E-3</v>
      </c>
      <c r="T210" s="136">
        <f>S210*H210</f>
        <v>0.78277000000000008</v>
      </c>
      <c r="AR210" s="137" t="s">
        <v>133</v>
      </c>
      <c r="AT210" s="137" t="s">
        <v>128</v>
      </c>
      <c r="AU210" s="137" t="s">
        <v>79</v>
      </c>
      <c r="AY210" s="16" t="s">
        <v>126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6" t="s">
        <v>77</v>
      </c>
      <c r="BK210" s="138">
        <f>ROUND(I210*H210,2)</f>
        <v>0</v>
      </c>
      <c r="BL210" s="16" t="s">
        <v>133</v>
      </c>
      <c r="BM210" s="137" t="s">
        <v>316</v>
      </c>
    </row>
    <row r="211" spans="2:65" s="1" customFormat="1" ht="11.25">
      <c r="B211" s="31"/>
      <c r="D211" s="139" t="s">
        <v>135</v>
      </c>
      <c r="F211" s="140" t="s">
        <v>317</v>
      </c>
      <c r="I211" s="141"/>
      <c r="L211" s="31"/>
      <c r="M211" s="142"/>
      <c r="T211" s="52"/>
      <c r="AT211" s="16" t="s">
        <v>135</v>
      </c>
      <c r="AU211" s="16" t="s">
        <v>79</v>
      </c>
    </row>
    <row r="212" spans="2:65" s="12" customFormat="1" ht="11.25">
      <c r="B212" s="143"/>
      <c r="D212" s="144" t="s">
        <v>137</v>
      </c>
      <c r="E212" s="145" t="s">
        <v>19</v>
      </c>
      <c r="F212" s="146" t="s">
        <v>215</v>
      </c>
      <c r="H212" s="147">
        <v>161.55199999999999</v>
      </c>
      <c r="I212" s="148"/>
      <c r="L212" s="143"/>
      <c r="M212" s="149"/>
      <c r="T212" s="150"/>
      <c r="AT212" s="145" t="s">
        <v>137</v>
      </c>
      <c r="AU212" s="145" t="s">
        <v>79</v>
      </c>
      <c r="AV212" s="12" t="s">
        <v>79</v>
      </c>
      <c r="AW212" s="12" t="s">
        <v>31</v>
      </c>
      <c r="AX212" s="12" t="s">
        <v>69</v>
      </c>
      <c r="AY212" s="145" t="s">
        <v>126</v>
      </c>
    </row>
    <row r="213" spans="2:65" s="12" customFormat="1" ht="11.25">
      <c r="B213" s="143"/>
      <c r="D213" s="144" t="s">
        <v>137</v>
      </c>
      <c r="E213" s="145" t="s">
        <v>19</v>
      </c>
      <c r="F213" s="146" t="s">
        <v>216</v>
      </c>
      <c r="H213" s="147">
        <v>-4.9980000000000002</v>
      </c>
      <c r="I213" s="148"/>
      <c r="L213" s="143"/>
      <c r="M213" s="149"/>
      <c r="T213" s="150"/>
      <c r="AT213" s="145" t="s">
        <v>137</v>
      </c>
      <c r="AU213" s="145" t="s">
        <v>79</v>
      </c>
      <c r="AV213" s="12" t="s">
        <v>79</v>
      </c>
      <c r="AW213" s="12" t="s">
        <v>31</v>
      </c>
      <c r="AX213" s="12" t="s">
        <v>69</v>
      </c>
      <c r="AY213" s="145" t="s">
        <v>126</v>
      </c>
    </row>
    <row r="214" spans="2:65" s="13" customFormat="1" ht="11.25">
      <c r="B214" s="151"/>
      <c r="D214" s="144" t="s">
        <v>137</v>
      </c>
      <c r="E214" s="152" t="s">
        <v>19</v>
      </c>
      <c r="F214" s="153" t="s">
        <v>140</v>
      </c>
      <c r="H214" s="154">
        <v>156.554</v>
      </c>
      <c r="I214" s="155"/>
      <c r="L214" s="151"/>
      <c r="M214" s="156"/>
      <c r="T214" s="157"/>
      <c r="AT214" s="152" t="s">
        <v>137</v>
      </c>
      <c r="AU214" s="152" t="s">
        <v>79</v>
      </c>
      <c r="AV214" s="13" t="s">
        <v>133</v>
      </c>
      <c r="AW214" s="13" t="s">
        <v>31</v>
      </c>
      <c r="AX214" s="13" t="s">
        <v>77</v>
      </c>
      <c r="AY214" s="152" t="s">
        <v>126</v>
      </c>
    </row>
    <row r="215" spans="2:65" s="1" customFormat="1" ht="24.2" customHeight="1">
      <c r="B215" s="31"/>
      <c r="C215" s="126" t="s">
        <v>318</v>
      </c>
      <c r="D215" s="126" t="s">
        <v>128</v>
      </c>
      <c r="E215" s="127" t="s">
        <v>319</v>
      </c>
      <c r="F215" s="128" t="s">
        <v>320</v>
      </c>
      <c r="G215" s="129" t="s">
        <v>176</v>
      </c>
      <c r="H215" s="130">
        <v>165.6</v>
      </c>
      <c r="I215" s="131"/>
      <c r="J215" s="132">
        <f>ROUND(I215*H215,2)</f>
        <v>0</v>
      </c>
      <c r="K215" s="128" t="s">
        <v>132</v>
      </c>
      <c r="L215" s="31"/>
      <c r="M215" s="133" t="s">
        <v>19</v>
      </c>
      <c r="N215" s="134" t="s">
        <v>40</v>
      </c>
      <c r="P215" s="135">
        <f>O215*H215</f>
        <v>0</v>
      </c>
      <c r="Q215" s="135">
        <v>0</v>
      </c>
      <c r="R215" s="135">
        <f>Q215*H215</f>
        <v>0</v>
      </c>
      <c r="S215" s="135">
        <v>0</v>
      </c>
      <c r="T215" s="136">
        <f>S215*H215</f>
        <v>0</v>
      </c>
      <c r="AR215" s="137" t="s">
        <v>133</v>
      </c>
      <c r="AT215" s="137" t="s">
        <v>128</v>
      </c>
      <c r="AU215" s="137" t="s">
        <v>79</v>
      </c>
      <c r="AY215" s="16" t="s">
        <v>126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6" t="s">
        <v>77</v>
      </c>
      <c r="BK215" s="138">
        <f>ROUND(I215*H215,2)</f>
        <v>0</v>
      </c>
      <c r="BL215" s="16" t="s">
        <v>133</v>
      </c>
      <c r="BM215" s="137" t="s">
        <v>321</v>
      </c>
    </row>
    <row r="216" spans="2:65" s="1" customFormat="1" ht="11.25">
      <c r="B216" s="31"/>
      <c r="D216" s="139" t="s">
        <v>135</v>
      </c>
      <c r="F216" s="140" t="s">
        <v>322</v>
      </c>
      <c r="I216" s="141"/>
      <c r="L216" s="31"/>
      <c r="M216" s="142"/>
      <c r="T216" s="52"/>
      <c r="AT216" s="16" t="s">
        <v>135</v>
      </c>
      <c r="AU216" s="16" t="s">
        <v>79</v>
      </c>
    </row>
    <row r="217" spans="2:65" s="11" customFormat="1" ht="22.9" customHeight="1">
      <c r="B217" s="114"/>
      <c r="D217" s="115" t="s">
        <v>68</v>
      </c>
      <c r="E217" s="124" t="s">
        <v>323</v>
      </c>
      <c r="F217" s="124" t="s">
        <v>324</v>
      </c>
      <c r="I217" s="117"/>
      <c r="J217" s="125">
        <f>BK217</f>
        <v>0</v>
      </c>
      <c r="L217" s="114"/>
      <c r="M217" s="119"/>
      <c r="P217" s="120">
        <f>SUM(P218:P235)</f>
        <v>0</v>
      </c>
      <c r="R217" s="120">
        <f>SUM(R218:R235)</f>
        <v>1.01175E-2</v>
      </c>
      <c r="T217" s="121">
        <f>SUM(T218:T235)</f>
        <v>0</v>
      </c>
      <c r="AR217" s="115" t="s">
        <v>77</v>
      </c>
      <c r="AT217" s="122" t="s">
        <v>68</v>
      </c>
      <c r="AU217" s="122" t="s">
        <v>77</v>
      </c>
      <c r="AY217" s="115" t="s">
        <v>126</v>
      </c>
      <c r="BK217" s="123">
        <f>SUM(BK218:BK235)</f>
        <v>0</v>
      </c>
    </row>
    <row r="218" spans="2:65" s="1" customFormat="1" ht="33" customHeight="1">
      <c r="B218" s="31"/>
      <c r="C218" s="126" t="s">
        <v>325</v>
      </c>
      <c r="D218" s="126" t="s">
        <v>128</v>
      </c>
      <c r="E218" s="127" t="s">
        <v>326</v>
      </c>
      <c r="F218" s="128" t="s">
        <v>327</v>
      </c>
      <c r="G218" s="129" t="s">
        <v>150</v>
      </c>
      <c r="H218" s="130">
        <v>1.349</v>
      </c>
      <c r="I218" s="131"/>
      <c r="J218" s="132">
        <f>ROUND(I218*H218,2)</f>
        <v>0</v>
      </c>
      <c r="K218" s="128" t="s">
        <v>132</v>
      </c>
      <c r="L218" s="31"/>
      <c r="M218" s="133" t="s">
        <v>19</v>
      </c>
      <c r="N218" s="134" t="s">
        <v>40</v>
      </c>
      <c r="P218" s="135">
        <f>O218*H218</f>
        <v>0</v>
      </c>
      <c r="Q218" s="135">
        <v>7.4999999999999997E-3</v>
      </c>
      <c r="R218" s="135">
        <f>Q218*H218</f>
        <v>1.01175E-2</v>
      </c>
      <c r="S218" s="135">
        <v>0</v>
      </c>
      <c r="T218" s="136">
        <f>S218*H218</f>
        <v>0</v>
      </c>
      <c r="AR218" s="137" t="s">
        <v>133</v>
      </c>
      <c r="AT218" s="137" t="s">
        <v>128</v>
      </c>
      <c r="AU218" s="137" t="s">
        <v>79</v>
      </c>
      <c r="AY218" s="16" t="s">
        <v>126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6" t="s">
        <v>77</v>
      </c>
      <c r="BK218" s="138">
        <f>ROUND(I218*H218,2)</f>
        <v>0</v>
      </c>
      <c r="BL218" s="16" t="s">
        <v>133</v>
      </c>
      <c r="BM218" s="137" t="s">
        <v>328</v>
      </c>
    </row>
    <row r="219" spans="2:65" s="1" customFormat="1" ht="11.25">
      <c r="B219" s="31"/>
      <c r="D219" s="139" t="s">
        <v>135</v>
      </c>
      <c r="F219" s="140" t="s">
        <v>329</v>
      </c>
      <c r="I219" s="141"/>
      <c r="L219" s="31"/>
      <c r="M219" s="142"/>
      <c r="T219" s="52"/>
      <c r="AT219" s="16" t="s">
        <v>135</v>
      </c>
      <c r="AU219" s="16" t="s">
        <v>79</v>
      </c>
    </row>
    <row r="220" spans="2:65" s="1" customFormat="1" ht="37.9" customHeight="1">
      <c r="B220" s="31"/>
      <c r="C220" s="126" t="s">
        <v>330</v>
      </c>
      <c r="D220" s="126" t="s">
        <v>128</v>
      </c>
      <c r="E220" s="127" t="s">
        <v>331</v>
      </c>
      <c r="F220" s="128" t="s">
        <v>332</v>
      </c>
      <c r="G220" s="129" t="s">
        <v>150</v>
      </c>
      <c r="H220" s="130">
        <v>12.99</v>
      </c>
      <c r="I220" s="131"/>
      <c r="J220" s="132">
        <f>ROUND(I220*H220,2)</f>
        <v>0</v>
      </c>
      <c r="K220" s="128" t="s">
        <v>132</v>
      </c>
      <c r="L220" s="31"/>
      <c r="M220" s="133" t="s">
        <v>19</v>
      </c>
      <c r="N220" s="134" t="s">
        <v>40</v>
      </c>
      <c r="P220" s="135">
        <f>O220*H220</f>
        <v>0</v>
      </c>
      <c r="Q220" s="135">
        <v>0</v>
      </c>
      <c r="R220" s="135">
        <f>Q220*H220</f>
        <v>0</v>
      </c>
      <c r="S220" s="135">
        <v>0</v>
      </c>
      <c r="T220" s="136">
        <f>S220*H220</f>
        <v>0</v>
      </c>
      <c r="AR220" s="137" t="s">
        <v>133</v>
      </c>
      <c r="AT220" s="137" t="s">
        <v>128</v>
      </c>
      <c r="AU220" s="137" t="s">
        <v>79</v>
      </c>
      <c r="AY220" s="16" t="s">
        <v>126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6" t="s">
        <v>77</v>
      </c>
      <c r="BK220" s="138">
        <f>ROUND(I220*H220,2)</f>
        <v>0</v>
      </c>
      <c r="BL220" s="16" t="s">
        <v>133</v>
      </c>
      <c r="BM220" s="137" t="s">
        <v>333</v>
      </c>
    </row>
    <row r="221" spans="2:65" s="1" customFormat="1" ht="11.25">
      <c r="B221" s="31"/>
      <c r="D221" s="139" t="s">
        <v>135</v>
      </c>
      <c r="F221" s="140" t="s">
        <v>334</v>
      </c>
      <c r="I221" s="141"/>
      <c r="L221" s="31"/>
      <c r="M221" s="142"/>
      <c r="T221" s="52"/>
      <c r="AT221" s="16" t="s">
        <v>135</v>
      </c>
      <c r="AU221" s="16" t="s">
        <v>79</v>
      </c>
    </row>
    <row r="222" spans="2:65" s="1" customFormat="1" ht="33" customHeight="1">
      <c r="B222" s="31"/>
      <c r="C222" s="126" t="s">
        <v>335</v>
      </c>
      <c r="D222" s="126" t="s">
        <v>128</v>
      </c>
      <c r="E222" s="127" t="s">
        <v>336</v>
      </c>
      <c r="F222" s="128" t="s">
        <v>337</v>
      </c>
      <c r="G222" s="129" t="s">
        <v>150</v>
      </c>
      <c r="H222" s="130">
        <v>12.99</v>
      </c>
      <c r="I222" s="131"/>
      <c r="J222" s="132">
        <f>ROUND(I222*H222,2)</f>
        <v>0</v>
      </c>
      <c r="K222" s="128" t="s">
        <v>132</v>
      </c>
      <c r="L222" s="31"/>
      <c r="M222" s="133" t="s">
        <v>19</v>
      </c>
      <c r="N222" s="134" t="s">
        <v>40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6">
        <f>S222*H222</f>
        <v>0</v>
      </c>
      <c r="AR222" s="137" t="s">
        <v>133</v>
      </c>
      <c r="AT222" s="137" t="s">
        <v>128</v>
      </c>
      <c r="AU222" s="137" t="s">
        <v>79</v>
      </c>
      <c r="AY222" s="16" t="s">
        <v>126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6" t="s">
        <v>77</v>
      </c>
      <c r="BK222" s="138">
        <f>ROUND(I222*H222,2)</f>
        <v>0</v>
      </c>
      <c r="BL222" s="16" t="s">
        <v>133</v>
      </c>
      <c r="BM222" s="137" t="s">
        <v>338</v>
      </c>
    </row>
    <row r="223" spans="2:65" s="1" customFormat="1" ht="11.25">
      <c r="B223" s="31"/>
      <c r="D223" s="139" t="s">
        <v>135</v>
      </c>
      <c r="F223" s="140" t="s">
        <v>339</v>
      </c>
      <c r="I223" s="141"/>
      <c r="L223" s="31"/>
      <c r="M223" s="142"/>
      <c r="T223" s="52"/>
      <c r="AT223" s="16" t="s">
        <v>135</v>
      </c>
      <c r="AU223" s="16" t="s">
        <v>79</v>
      </c>
    </row>
    <row r="224" spans="2:65" s="1" customFormat="1" ht="44.25" customHeight="1">
      <c r="B224" s="31"/>
      <c r="C224" s="126" t="s">
        <v>340</v>
      </c>
      <c r="D224" s="126" t="s">
        <v>128</v>
      </c>
      <c r="E224" s="127" t="s">
        <v>341</v>
      </c>
      <c r="F224" s="128" t="s">
        <v>342</v>
      </c>
      <c r="G224" s="129" t="s">
        <v>150</v>
      </c>
      <c r="H224" s="130">
        <v>62.351999999999997</v>
      </c>
      <c r="I224" s="131"/>
      <c r="J224" s="132">
        <f>ROUND(I224*H224,2)</f>
        <v>0</v>
      </c>
      <c r="K224" s="128" t="s">
        <v>132</v>
      </c>
      <c r="L224" s="31"/>
      <c r="M224" s="133" t="s">
        <v>19</v>
      </c>
      <c r="N224" s="134" t="s">
        <v>40</v>
      </c>
      <c r="P224" s="135">
        <f>O224*H224</f>
        <v>0</v>
      </c>
      <c r="Q224" s="135">
        <v>0</v>
      </c>
      <c r="R224" s="135">
        <f>Q224*H224</f>
        <v>0</v>
      </c>
      <c r="S224" s="135">
        <v>0</v>
      </c>
      <c r="T224" s="136">
        <f>S224*H224</f>
        <v>0</v>
      </c>
      <c r="AR224" s="137" t="s">
        <v>133</v>
      </c>
      <c r="AT224" s="137" t="s">
        <v>128</v>
      </c>
      <c r="AU224" s="137" t="s">
        <v>79</v>
      </c>
      <c r="AY224" s="16" t="s">
        <v>126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6" t="s">
        <v>77</v>
      </c>
      <c r="BK224" s="138">
        <f>ROUND(I224*H224,2)</f>
        <v>0</v>
      </c>
      <c r="BL224" s="16" t="s">
        <v>133</v>
      </c>
      <c r="BM224" s="137" t="s">
        <v>343</v>
      </c>
    </row>
    <row r="225" spans="2:65" s="1" customFormat="1" ht="11.25">
      <c r="B225" s="31"/>
      <c r="D225" s="139" t="s">
        <v>135</v>
      </c>
      <c r="F225" s="140" t="s">
        <v>344</v>
      </c>
      <c r="I225" s="141"/>
      <c r="L225" s="31"/>
      <c r="M225" s="142"/>
      <c r="T225" s="52"/>
      <c r="AT225" s="16" t="s">
        <v>135</v>
      </c>
      <c r="AU225" s="16" t="s">
        <v>79</v>
      </c>
    </row>
    <row r="226" spans="2:65" s="1" customFormat="1" ht="19.5">
      <c r="B226" s="31"/>
      <c r="D226" s="144" t="s">
        <v>145</v>
      </c>
      <c r="F226" s="158" t="s">
        <v>146</v>
      </c>
      <c r="I226" s="141"/>
      <c r="L226" s="31"/>
      <c r="M226" s="142"/>
      <c r="T226" s="52"/>
      <c r="AT226" s="16" t="s">
        <v>145</v>
      </c>
      <c r="AU226" s="16" t="s">
        <v>79</v>
      </c>
    </row>
    <row r="227" spans="2:65" s="12" customFormat="1" ht="11.25">
      <c r="B227" s="143"/>
      <c r="D227" s="144" t="s">
        <v>137</v>
      </c>
      <c r="F227" s="146" t="s">
        <v>345</v>
      </c>
      <c r="H227" s="147">
        <v>62.351999999999997</v>
      </c>
      <c r="I227" s="148"/>
      <c r="L227" s="143"/>
      <c r="M227" s="149"/>
      <c r="T227" s="150"/>
      <c r="AT227" s="145" t="s">
        <v>137</v>
      </c>
      <c r="AU227" s="145" t="s">
        <v>79</v>
      </c>
      <c r="AV227" s="12" t="s">
        <v>79</v>
      </c>
      <c r="AW227" s="12" t="s">
        <v>4</v>
      </c>
      <c r="AX227" s="12" t="s">
        <v>77</v>
      </c>
      <c r="AY227" s="145" t="s">
        <v>126</v>
      </c>
    </row>
    <row r="228" spans="2:65" s="1" customFormat="1" ht="37.9" customHeight="1">
      <c r="B228" s="31"/>
      <c r="C228" s="126" t="s">
        <v>346</v>
      </c>
      <c r="D228" s="126" t="s">
        <v>128</v>
      </c>
      <c r="E228" s="127" t="s">
        <v>347</v>
      </c>
      <c r="F228" s="128" t="s">
        <v>348</v>
      </c>
      <c r="G228" s="129" t="s">
        <v>150</v>
      </c>
      <c r="H228" s="130">
        <v>0.81</v>
      </c>
      <c r="I228" s="131"/>
      <c r="J228" s="132">
        <f>ROUND(I228*H228,2)</f>
        <v>0</v>
      </c>
      <c r="K228" s="128" t="s">
        <v>132</v>
      </c>
      <c r="L228" s="31"/>
      <c r="M228" s="133" t="s">
        <v>19</v>
      </c>
      <c r="N228" s="134" t="s">
        <v>40</v>
      </c>
      <c r="P228" s="135">
        <f>O228*H228</f>
        <v>0</v>
      </c>
      <c r="Q228" s="135">
        <v>0</v>
      </c>
      <c r="R228" s="135">
        <f>Q228*H228</f>
        <v>0</v>
      </c>
      <c r="S228" s="135">
        <v>0</v>
      </c>
      <c r="T228" s="136">
        <f>S228*H228</f>
        <v>0</v>
      </c>
      <c r="AR228" s="137" t="s">
        <v>133</v>
      </c>
      <c r="AT228" s="137" t="s">
        <v>128</v>
      </c>
      <c r="AU228" s="137" t="s">
        <v>79</v>
      </c>
      <c r="AY228" s="16" t="s">
        <v>126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6" t="s">
        <v>77</v>
      </c>
      <c r="BK228" s="138">
        <f>ROUND(I228*H228,2)</f>
        <v>0</v>
      </c>
      <c r="BL228" s="16" t="s">
        <v>133</v>
      </c>
      <c r="BM228" s="137" t="s">
        <v>349</v>
      </c>
    </row>
    <row r="229" spans="2:65" s="1" customFormat="1" ht="11.25">
      <c r="B229" s="31"/>
      <c r="D229" s="139" t="s">
        <v>135</v>
      </c>
      <c r="F229" s="140" t="s">
        <v>350</v>
      </c>
      <c r="I229" s="141"/>
      <c r="L229" s="31"/>
      <c r="M229" s="142"/>
      <c r="T229" s="52"/>
      <c r="AT229" s="16" t="s">
        <v>135</v>
      </c>
      <c r="AU229" s="16" t="s">
        <v>79</v>
      </c>
    </row>
    <row r="230" spans="2:65" s="1" customFormat="1" ht="49.15" customHeight="1">
      <c r="B230" s="31"/>
      <c r="C230" s="126" t="s">
        <v>351</v>
      </c>
      <c r="D230" s="126" t="s">
        <v>128</v>
      </c>
      <c r="E230" s="127" t="s">
        <v>352</v>
      </c>
      <c r="F230" s="128" t="s">
        <v>353</v>
      </c>
      <c r="G230" s="129" t="s">
        <v>150</v>
      </c>
      <c r="H230" s="130">
        <v>1.349</v>
      </c>
      <c r="I230" s="131"/>
      <c r="J230" s="132">
        <f>ROUND(I230*H230,2)</f>
        <v>0</v>
      </c>
      <c r="K230" s="128" t="s">
        <v>132</v>
      </c>
      <c r="L230" s="31"/>
      <c r="M230" s="133" t="s">
        <v>19</v>
      </c>
      <c r="N230" s="134" t="s">
        <v>40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133</v>
      </c>
      <c r="AT230" s="137" t="s">
        <v>128</v>
      </c>
      <c r="AU230" s="137" t="s">
        <v>79</v>
      </c>
      <c r="AY230" s="16" t="s">
        <v>126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6" t="s">
        <v>77</v>
      </c>
      <c r="BK230" s="138">
        <f>ROUND(I230*H230,2)</f>
        <v>0</v>
      </c>
      <c r="BL230" s="16" t="s">
        <v>133</v>
      </c>
      <c r="BM230" s="137" t="s">
        <v>354</v>
      </c>
    </row>
    <row r="231" spans="2:65" s="1" customFormat="1" ht="11.25">
      <c r="B231" s="31"/>
      <c r="D231" s="139" t="s">
        <v>135</v>
      </c>
      <c r="F231" s="140" t="s">
        <v>355</v>
      </c>
      <c r="I231" s="141"/>
      <c r="L231" s="31"/>
      <c r="M231" s="142"/>
      <c r="T231" s="52"/>
      <c r="AT231" s="16" t="s">
        <v>135</v>
      </c>
      <c r="AU231" s="16" t="s">
        <v>79</v>
      </c>
    </row>
    <row r="232" spans="2:65" s="1" customFormat="1" ht="44.25" customHeight="1">
      <c r="B232" s="31"/>
      <c r="C232" s="126" t="s">
        <v>356</v>
      </c>
      <c r="D232" s="126" t="s">
        <v>128</v>
      </c>
      <c r="E232" s="127" t="s">
        <v>357</v>
      </c>
      <c r="F232" s="128" t="s">
        <v>358</v>
      </c>
      <c r="G232" s="129" t="s">
        <v>150</v>
      </c>
      <c r="H232" s="130">
        <v>8.0589999999999993</v>
      </c>
      <c r="I232" s="131"/>
      <c r="J232" s="132">
        <f>ROUND(I232*H232,2)</f>
        <v>0</v>
      </c>
      <c r="K232" s="128" t="s">
        <v>132</v>
      </c>
      <c r="L232" s="31"/>
      <c r="M232" s="133" t="s">
        <v>19</v>
      </c>
      <c r="N232" s="134" t="s">
        <v>40</v>
      </c>
      <c r="P232" s="135">
        <f>O232*H232</f>
        <v>0</v>
      </c>
      <c r="Q232" s="135">
        <v>0</v>
      </c>
      <c r="R232" s="135">
        <f>Q232*H232</f>
        <v>0</v>
      </c>
      <c r="S232" s="135">
        <v>0</v>
      </c>
      <c r="T232" s="136">
        <f>S232*H232</f>
        <v>0</v>
      </c>
      <c r="AR232" s="137" t="s">
        <v>133</v>
      </c>
      <c r="AT232" s="137" t="s">
        <v>128</v>
      </c>
      <c r="AU232" s="137" t="s">
        <v>79</v>
      </c>
      <c r="AY232" s="16" t="s">
        <v>126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6" t="s">
        <v>77</v>
      </c>
      <c r="BK232" s="138">
        <f>ROUND(I232*H232,2)</f>
        <v>0</v>
      </c>
      <c r="BL232" s="16" t="s">
        <v>133</v>
      </c>
      <c r="BM232" s="137" t="s">
        <v>359</v>
      </c>
    </row>
    <row r="233" spans="2:65" s="1" customFormat="1" ht="11.25">
      <c r="B233" s="31"/>
      <c r="D233" s="139" t="s">
        <v>135</v>
      </c>
      <c r="F233" s="140" t="s">
        <v>360</v>
      </c>
      <c r="I233" s="141"/>
      <c r="L233" s="31"/>
      <c r="M233" s="142"/>
      <c r="T233" s="52"/>
      <c r="AT233" s="16" t="s">
        <v>135</v>
      </c>
      <c r="AU233" s="16" t="s">
        <v>79</v>
      </c>
    </row>
    <row r="234" spans="2:65" s="1" customFormat="1" ht="49.15" customHeight="1">
      <c r="B234" s="31"/>
      <c r="C234" s="126" t="s">
        <v>361</v>
      </c>
      <c r="D234" s="126" t="s">
        <v>128</v>
      </c>
      <c r="E234" s="127" t="s">
        <v>362</v>
      </c>
      <c r="F234" s="128" t="s">
        <v>363</v>
      </c>
      <c r="G234" s="129" t="s">
        <v>150</v>
      </c>
      <c r="H234" s="130">
        <v>2.7679999999999998</v>
      </c>
      <c r="I234" s="131"/>
      <c r="J234" s="132">
        <f>ROUND(I234*H234,2)</f>
        <v>0</v>
      </c>
      <c r="K234" s="128" t="s">
        <v>132</v>
      </c>
      <c r="L234" s="31"/>
      <c r="M234" s="133" t="s">
        <v>19</v>
      </c>
      <c r="N234" s="134" t="s">
        <v>40</v>
      </c>
      <c r="P234" s="135">
        <f>O234*H234</f>
        <v>0</v>
      </c>
      <c r="Q234" s="135">
        <v>0</v>
      </c>
      <c r="R234" s="135">
        <f>Q234*H234</f>
        <v>0</v>
      </c>
      <c r="S234" s="135">
        <v>0</v>
      </c>
      <c r="T234" s="136">
        <f>S234*H234</f>
        <v>0</v>
      </c>
      <c r="AR234" s="137" t="s">
        <v>133</v>
      </c>
      <c r="AT234" s="137" t="s">
        <v>128</v>
      </c>
      <c r="AU234" s="137" t="s">
        <v>79</v>
      </c>
      <c r="AY234" s="16" t="s">
        <v>126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6" t="s">
        <v>77</v>
      </c>
      <c r="BK234" s="138">
        <f>ROUND(I234*H234,2)</f>
        <v>0</v>
      </c>
      <c r="BL234" s="16" t="s">
        <v>133</v>
      </c>
      <c r="BM234" s="137" t="s">
        <v>364</v>
      </c>
    </row>
    <row r="235" spans="2:65" s="1" customFormat="1" ht="11.25">
      <c r="B235" s="31"/>
      <c r="D235" s="139" t="s">
        <v>135</v>
      </c>
      <c r="F235" s="140" t="s">
        <v>365</v>
      </c>
      <c r="I235" s="141"/>
      <c r="L235" s="31"/>
      <c r="M235" s="142"/>
      <c r="T235" s="52"/>
      <c r="AT235" s="16" t="s">
        <v>135</v>
      </c>
      <c r="AU235" s="16" t="s">
        <v>79</v>
      </c>
    </row>
    <row r="236" spans="2:65" s="11" customFormat="1" ht="22.9" customHeight="1">
      <c r="B236" s="114"/>
      <c r="D236" s="115" t="s">
        <v>68</v>
      </c>
      <c r="E236" s="124" t="s">
        <v>366</v>
      </c>
      <c r="F236" s="124" t="s">
        <v>367</v>
      </c>
      <c r="I236" s="117"/>
      <c r="J236" s="125">
        <f>BK236</f>
        <v>0</v>
      </c>
      <c r="L236" s="114"/>
      <c r="M236" s="119"/>
      <c r="P236" s="120">
        <f>SUM(P237:P238)</f>
        <v>0</v>
      </c>
      <c r="R236" s="120">
        <f>SUM(R237:R238)</f>
        <v>0</v>
      </c>
      <c r="T236" s="121">
        <f>SUM(T237:T238)</f>
        <v>0</v>
      </c>
      <c r="AR236" s="115" t="s">
        <v>77</v>
      </c>
      <c r="AT236" s="122" t="s">
        <v>68</v>
      </c>
      <c r="AU236" s="122" t="s">
        <v>77</v>
      </c>
      <c r="AY236" s="115" t="s">
        <v>126</v>
      </c>
      <c r="BK236" s="123">
        <f>SUM(BK237:BK238)</f>
        <v>0</v>
      </c>
    </row>
    <row r="237" spans="2:65" s="1" customFormat="1" ht="55.5" customHeight="1">
      <c r="B237" s="31"/>
      <c r="C237" s="126" t="s">
        <v>368</v>
      </c>
      <c r="D237" s="126" t="s">
        <v>128</v>
      </c>
      <c r="E237" s="127" t="s">
        <v>369</v>
      </c>
      <c r="F237" s="128" t="s">
        <v>370</v>
      </c>
      <c r="G237" s="129" t="s">
        <v>150</v>
      </c>
      <c r="H237" s="130">
        <v>17.605</v>
      </c>
      <c r="I237" s="131"/>
      <c r="J237" s="132">
        <f>ROUND(I237*H237,2)</f>
        <v>0</v>
      </c>
      <c r="K237" s="128" t="s">
        <v>132</v>
      </c>
      <c r="L237" s="31"/>
      <c r="M237" s="133" t="s">
        <v>19</v>
      </c>
      <c r="N237" s="134" t="s">
        <v>40</v>
      </c>
      <c r="P237" s="135">
        <f>O237*H237</f>
        <v>0</v>
      </c>
      <c r="Q237" s="135">
        <v>0</v>
      </c>
      <c r="R237" s="135">
        <f>Q237*H237</f>
        <v>0</v>
      </c>
      <c r="S237" s="135">
        <v>0</v>
      </c>
      <c r="T237" s="136">
        <f>S237*H237</f>
        <v>0</v>
      </c>
      <c r="AR237" s="137" t="s">
        <v>133</v>
      </c>
      <c r="AT237" s="137" t="s">
        <v>128</v>
      </c>
      <c r="AU237" s="137" t="s">
        <v>79</v>
      </c>
      <c r="AY237" s="16" t="s">
        <v>126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6" t="s">
        <v>77</v>
      </c>
      <c r="BK237" s="138">
        <f>ROUND(I237*H237,2)</f>
        <v>0</v>
      </c>
      <c r="BL237" s="16" t="s">
        <v>133</v>
      </c>
      <c r="BM237" s="137" t="s">
        <v>371</v>
      </c>
    </row>
    <row r="238" spans="2:65" s="1" customFormat="1" ht="11.25">
      <c r="B238" s="31"/>
      <c r="D238" s="139" t="s">
        <v>135</v>
      </c>
      <c r="F238" s="140" t="s">
        <v>372</v>
      </c>
      <c r="I238" s="141"/>
      <c r="L238" s="31"/>
      <c r="M238" s="142"/>
      <c r="T238" s="52"/>
      <c r="AT238" s="16" t="s">
        <v>135</v>
      </c>
      <c r="AU238" s="16" t="s">
        <v>79</v>
      </c>
    </row>
    <row r="239" spans="2:65" s="11" customFormat="1" ht="25.9" customHeight="1">
      <c r="B239" s="114"/>
      <c r="D239" s="115" t="s">
        <v>68</v>
      </c>
      <c r="E239" s="116" t="s">
        <v>373</v>
      </c>
      <c r="F239" s="116" t="s">
        <v>374</v>
      </c>
      <c r="I239" s="117"/>
      <c r="J239" s="118">
        <f>BK239</f>
        <v>0</v>
      </c>
      <c r="L239" s="114"/>
      <c r="M239" s="119"/>
      <c r="P239" s="120">
        <f>P240+P242+P251+P282+P289+P304+P375+P398</f>
        <v>0</v>
      </c>
      <c r="R239" s="120">
        <f>R240+R242+R251+R282+R289+R304+R375+R398</f>
        <v>4.2006192079999991</v>
      </c>
      <c r="T239" s="121">
        <f>T240+T242+T251+T282+T289+T304+T375+T398</f>
        <v>1.45183072</v>
      </c>
      <c r="AR239" s="115" t="s">
        <v>79</v>
      </c>
      <c r="AT239" s="122" t="s">
        <v>68</v>
      </c>
      <c r="AU239" s="122" t="s">
        <v>69</v>
      </c>
      <c r="AY239" s="115" t="s">
        <v>126</v>
      </c>
      <c r="BK239" s="123">
        <f>BK240+BK242+BK251+BK282+BK289+BK304+BK375+BK398</f>
        <v>0</v>
      </c>
    </row>
    <row r="240" spans="2:65" s="11" customFormat="1" ht="22.9" customHeight="1">
      <c r="B240" s="114"/>
      <c r="D240" s="115" t="s">
        <v>68</v>
      </c>
      <c r="E240" s="124" t="s">
        <v>375</v>
      </c>
      <c r="F240" s="124" t="s">
        <v>376</v>
      </c>
      <c r="I240" s="117"/>
      <c r="J240" s="125">
        <f>BK240</f>
        <v>0</v>
      </c>
      <c r="L240" s="114"/>
      <c r="M240" s="119"/>
      <c r="P240" s="120">
        <f>P241</f>
        <v>0</v>
      </c>
      <c r="R240" s="120">
        <f>R241</f>
        <v>0</v>
      </c>
      <c r="T240" s="121">
        <f>T241</f>
        <v>4.0000000000000002E-4</v>
      </c>
      <c r="AR240" s="115" t="s">
        <v>79</v>
      </c>
      <c r="AT240" s="122" t="s">
        <v>68</v>
      </c>
      <c r="AU240" s="122" t="s">
        <v>77</v>
      </c>
      <c r="AY240" s="115" t="s">
        <v>126</v>
      </c>
      <c r="BK240" s="123">
        <f>BK241</f>
        <v>0</v>
      </c>
    </row>
    <row r="241" spans="2:65" s="1" customFormat="1" ht="24.2" customHeight="1">
      <c r="B241" s="31"/>
      <c r="C241" s="126" t="s">
        <v>377</v>
      </c>
      <c r="D241" s="126" t="s">
        <v>128</v>
      </c>
      <c r="E241" s="127" t="s">
        <v>378</v>
      </c>
      <c r="F241" s="128" t="s">
        <v>379</v>
      </c>
      <c r="G241" s="129" t="s">
        <v>380</v>
      </c>
      <c r="H241" s="130">
        <v>1</v>
      </c>
      <c r="I241" s="131"/>
      <c r="J241" s="132">
        <f>ROUND(I241*H241,2)</f>
        <v>0</v>
      </c>
      <c r="K241" s="128" t="s">
        <v>19</v>
      </c>
      <c r="L241" s="31"/>
      <c r="M241" s="133" t="s">
        <v>19</v>
      </c>
      <c r="N241" s="134" t="s">
        <v>40</v>
      </c>
      <c r="P241" s="135">
        <f>O241*H241</f>
        <v>0</v>
      </c>
      <c r="Q241" s="135">
        <v>0</v>
      </c>
      <c r="R241" s="135">
        <f>Q241*H241</f>
        <v>0</v>
      </c>
      <c r="S241" s="135">
        <v>4.0000000000000002E-4</v>
      </c>
      <c r="T241" s="136">
        <f>S241*H241</f>
        <v>4.0000000000000002E-4</v>
      </c>
      <c r="AR241" s="137" t="s">
        <v>228</v>
      </c>
      <c r="AT241" s="137" t="s">
        <v>128</v>
      </c>
      <c r="AU241" s="137" t="s">
        <v>79</v>
      </c>
      <c r="AY241" s="16" t="s">
        <v>126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6" t="s">
        <v>77</v>
      </c>
      <c r="BK241" s="138">
        <f>ROUND(I241*H241,2)</f>
        <v>0</v>
      </c>
      <c r="BL241" s="16" t="s">
        <v>228</v>
      </c>
      <c r="BM241" s="137" t="s">
        <v>381</v>
      </c>
    </row>
    <row r="242" spans="2:65" s="11" customFormat="1" ht="22.9" customHeight="1">
      <c r="B242" s="114"/>
      <c r="D242" s="115" t="s">
        <v>68</v>
      </c>
      <c r="E242" s="124" t="s">
        <v>382</v>
      </c>
      <c r="F242" s="124" t="s">
        <v>383</v>
      </c>
      <c r="I242" s="117"/>
      <c r="J242" s="125">
        <f>BK242</f>
        <v>0</v>
      </c>
      <c r="L242" s="114"/>
      <c r="M242" s="119"/>
      <c r="P242" s="120">
        <f>SUM(P243:P250)</f>
        <v>0</v>
      </c>
      <c r="R242" s="120">
        <f>SUM(R243:R250)</f>
        <v>0.95557300000000001</v>
      </c>
      <c r="T242" s="121">
        <f>SUM(T243:T250)</f>
        <v>0</v>
      </c>
      <c r="AR242" s="115" t="s">
        <v>79</v>
      </c>
      <c r="AT242" s="122" t="s">
        <v>68</v>
      </c>
      <c r="AU242" s="122" t="s">
        <v>77</v>
      </c>
      <c r="AY242" s="115" t="s">
        <v>126</v>
      </c>
      <c r="BK242" s="123">
        <f>SUM(BK243:BK250)</f>
        <v>0</v>
      </c>
    </row>
    <row r="243" spans="2:65" s="1" customFormat="1" ht="37.9" customHeight="1">
      <c r="B243" s="31"/>
      <c r="C243" s="126" t="s">
        <v>384</v>
      </c>
      <c r="D243" s="126" t="s">
        <v>128</v>
      </c>
      <c r="E243" s="127" t="s">
        <v>385</v>
      </c>
      <c r="F243" s="128" t="s">
        <v>386</v>
      </c>
      <c r="G243" s="129" t="s">
        <v>176</v>
      </c>
      <c r="H243" s="130">
        <v>50.03</v>
      </c>
      <c r="I243" s="131"/>
      <c r="J243" s="132">
        <f>ROUND(I243*H243,2)</f>
        <v>0</v>
      </c>
      <c r="K243" s="128" t="s">
        <v>132</v>
      </c>
      <c r="L243" s="31"/>
      <c r="M243" s="133" t="s">
        <v>19</v>
      </c>
      <c r="N243" s="134" t="s">
        <v>40</v>
      </c>
      <c r="P243" s="135">
        <f>O243*H243</f>
        <v>0</v>
      </c>
      <c r="Q243" s="135">
        <v>1E-4</v>
      </c>
      <c r="R243" s="135">
        <f>Q243*H243</f>
        <v>5.0030000000000005E-3</v>
      </c>
      <c r="S243" s="135">
        <v>0</v>
      </c>
      <c r="T243" s="136">
        <f>S243*H243</f>
        <v>0</v>
      </c>
      <c r="AR243" s="137" t="s">
        <v>228</v>
      </c>
      <c r="AT243" s="137" t="s">
        <v>128</v>
      </c>
      <c r="AU243" s="137" t="s">
        <v>79</v>
      </c>
      <c r="AY243" s="16" t="s">
        <v>126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6" t="s">
        <v>77</v>
      </c>
      <c r="BK243" s="138">
        <f>ROUND(I243*H243,2)</f>
        <v>0</v>
      </c>
      <c r="BL243" s="16" t="s">
        <v>228</v>
      </c>
      <c r="BM243" s="137" t="s">
        <v>387</v>
      </c>
    </row>
    <row r="244" spans="2:65" s="1" customFormat="1" ht="11.25">
      <c r="B244" s="31"/>
      <c r="D244" s="139" t="s">
        <v>135</v>
      </c>
      <c r="F244" s="140" t="s">
        <v>388</v>
      </c>
      <c r="I244" s="141"/>
      <c r="L244" s="31"/>
      <c r="M244" s="142"/>
      <c r="T244" s="52"/>
      <c r="AT244" s="16" t="s">
        <v>135</v>
      </c>
      <c r="AU244" s="16" t="s">
        <v>79</v>
      </c>
    </row>
    <row r="245" spans="2:65" s="1" customFormat="1" ht="66.75" customHeight="1">
      <c r="B245" s="31"/>
      <c r="C245" s="126" t="s">
        <v>389</v>
      </c>
      <c r="D245" s="126" t="s">
        <v>128</v>
      </c>
      <c r="E245" s="127" t="s">
        <v>390</v>
      </c>
      <c r="F245" s="128" t="s">
        <v>391</v>
      </c>
      <c r="G245" s="129" t="s">
        <v>176</v>
      </c>
      <c r="H245" s="130">
        <v>50.03</v>
      </c>
      <c r="I245" s="131"/>
      <c r="J245" s="132">
        <f>ROUND(I245*H245,2)</f>
        <v>0</v>
      </c>
      <c r="K245" s="128" t="s">
        <v>132</v>
      </c>
      <c r="L245" s="31"/>
      <c r="M245" s="133" t="s">
        <v>19</v>
      </c>
      <c r="N245" s="134" t="s">
        <v>40</v>
      </c>
      <c r="P245" s="135">
        <f>O245*H245</f>
        <v>0</v>
      </c>
      <c r="Q245" s="135">
        <v>1.9E-2</v>
      </c>
      <c r="R245" s="135">
        <f>Q245*H245</f>
        <v>0.95057000000000003</v>
      </c>
      <c r="S245" s="135">
        <v>0</v>
      </c>
      <c r="T245" s="136">
        <f>S245*H245</f>
        <v>0</v>
      </c>
      <c r="AR245" s="137" t="s">
        <v>133</v>
      </c>
      <c r="AT245" s="137" t="s">
        <v>128</v>
      </c>
      <c r="AU245" s="137" t="s">
        <v>79</v>
      </c>
      <c r="AY245" s="16" t="s">
        <v>126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6" t="s">
        <v>77</v>
      </c>
      <c r="BK245" s="138">
        <f>ROUND(I245*H245,2)</f>
        <v>0</v>
      </c>
      <c r="BL245" s="16" t="s">
        <v>133</v>
      </c>
      <c r="BM245" s="137" t="s">
        <v>392</v>
      </c>
    </row>
    <row r="246" spans="2:65" s="1" customFormat="1" ht="11.25">
      <c r="B246" s="31"/>
      <c r="D246" s="139" t="s">
        <v>135</v>
      </c>
      <c r="F246" s="140" t="s">
        <v>393</v>
      </c>
      <c r="I246" s="141"/>
      <c r="L246" s="31"/>
      <c r="M246" s="142"/>
      <c r="T246" s="52"/>
      <c r="AT246" s="16" t="s">
        <v>135</v>
      </c>
      <c r="AU246" s="16" t="s">
        <v>79</v>
      </c>
    </row>
    <row r="247" spans="2:65" s="12" customFormat="1" ht="11.25">
      <c r="B247" s="143"/>
      <c r="D247" s="144" t="s">
        <v>137</v>
      </c>
      <c r="E247" s="145" t="s">
        <v>19</v>
      </c>
      <c r="F247" s="146" t="s">
        <v>394</v>
      </c>
      <c r="H247" s="147">
        <v>50.03</v>
      </c>
      <c r="I247" s="148"/>
      <c r="L247" s="143"/>
      <c r="M247" s="149"/>
      <c r="T247" s="150"/>
      <c r="AT247" s="145" t="s">
        <v>137</v>
      </c>
      <c r="AU247" s="145" t="s">
        <v>79</v>
      </c>
      <c r="AV247" s="12" t="s">
        <v>79</v>
      </c>
      <c r="AW247" s="12" t="s">
        <v>31</v>
      </c>
      <c r="AX247" s="12" t="s">
        <v>69</v>
      </c>
      <c r="AY247" s="145" t="s">
        <v>126</v>
      </c>
    </row>
    <row r="248" spans="2:65" s="13" customFormat="1" ht="11.25">
      <c r="B248" s="151"/>
      <c r="D248" s="144" t="s">
        <v>137</v>
      </c>
      <c r="E248" s="152" t="s">
        <v>19</v>
      </c>
      <c r="F248" s="153" t="s">
        <v>140</v>
      </c>
      <c r="H248" s="154">
        <v>50.03</v>
      </c>
      <c r="I248" s="155"/>
      <c r="L248" s="151"/>
      <c r="M248" s="156"/>
      <c r="T248" s="157"/>
      <c r="AT248" s="152" t="s">
        <v>137</v>
      </c>
      <c r="AU248" s="152" t="s">
        <v>79</v>
      </c>
      <c r="AV248" s="13" t="s">
        <v>133</v>
      </c>
      <c r="AW248" s="13" t="s">
        <v>31</v>
      </c>
      <c r="AX248" s="13" t="s">
        <v>77</v>
      </c>
      <c r="AY248" s="152" t="s">
        <v>126</v>
      </c>
    </row>
    <row r="249" spans="2:65" s="1" customFormat="1" ht="66.75" customHeight="1">
      <c r="B249" s="31"/>
      <c r="C249" s="126" t="s">
        <v>395</v>
      </c>
      <c r="D249" s="126" t="s">
        <v>128</v>
      </c>
      <c r="E249" s="127" t="s">
        <v>396</v>
      </c>
      <c r="F249" s="128" t="s">
        <v>397</v>
      </c>
      <c r="G249" s="129" t="s">
        <v>398</v>
      </c>
      <c r="H249" s="159"/>
      <c r="I249" s="131"/>
      <c r="J249" s="132">
        <f>ROUND(I249*H249,2)</f>
        <v>0</v>
      </c>
      <c r="K249" s="128" t="s">
        <v>132</v>
      </c>
      <c r="L249" s="31"/>
      <c r="M249" s="133" t="s">
        <v>19</v>
      </c>
      <c r="N249" s="134" t="s">
        <v>40</v>
      </c>
      <c r="P249" s="135">
        <f>O249*H249</f>
        <v>0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228</v>
      </c>
      <c r="AT249" s="137" t="s">
        <v>128</v>
      </c>
      <c r="AU249" s="137" t="s">
        <v>79</v>
      </c>
      <c r="AY249" s="16" t="s">
        <v>126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6" t="s">
        <v>77</v>
      </c>
      <c r="BK249" s="138">
        <f>ROUND(I249*H249,2)</f>
        <v>0</v>
      </c>
      <c r="BL249" s="16" t="s">
        <v>228</v>
      </c>
      <c r="BM249" s="137" t="s">
        <v>399</v>
      </c>
    </row>
    <row r="250" spans="2:65" s="1" customFormat="1" ht="11.25">
      <c r="B250" s="31"/>
      <c r="D250" s="139" t="s">
        <v>135</v>
      </c>
      <c r="F250" s="140" t="s">
        <v>400</v>
      </c>
      <c r="I250" s="141"/>
      <c r="L250" s="31"/>
      <c r="M250" s="142"/>
      <c r="T250" s="52"/>
      <c r="AT250" s="16" t="s">
        <v>135</v>
      </c>
      <c r="AU250" s="16" t="s">
        <v>79</v>
      </c>
    </row>
    <row r="251" spans="2:65" s="11" customFormat="1" ht="22.9" customHeight="1">
      <c r="B251" s="114"/>
      <c r="D251" s="115" t="s">
        <v>68</v>
      </c>
      <c r="E251" s="124" t="s">
        <v>401</v>
      </c>
      <c r="F251" s="124" t="s">
        <v>402</v>
      </c>
      <c r="I251" s="117"/>
      <c r="J251" s="125">
        <f>BK251</f>
        <v>0</v>
      </c>
      <c r="L251" s="114"/>
      <c r="M251" s="119"/>
      <c r="P251" s="120">
        <f>SUM(P252:P281)</f>
        <v>0</v>
      </c>
      <c r="R251" s="120">
        <f>SUM(R252:R281)</f>
        <v>0.20130679999999998</v>
      </c>
      <c r="T251" s="121">
        <f>SUM(T252:T281)</f>
        <v>9.9435999999999997E-2</v>
      </c>
      <c r="AR251" s="115" t="s">
        <v>79</v>
      </c>
      <c r="AT251" s="122" t="s">
        <v>68</v>
      </c>
      <c r="AU251" s="122" t="s">
        <v>77</v>
      </c>
      <c r="AY251" s="115" t="s">
        <v>126</v>
      </c>
      <c r="BK251" s="123">
        <f>SUM(BK252:BK281)</f>
        <v>0</v>
      </c>
    </row>
    <row r="252" spans="2:65" s="1" customFormat="1" ht="24.2" customHeight="1">
      <c r="B252" s="31"/>
      <c r="C252" s="126" t="s">
        <v>403</v>
      </c>
      <c r="D252" s="126" t="s">
        <v>128</v>
      </c>
      <c r="E252" s="127" t="s">
        <v>404</v>
      </c>
      <c r="F252" s="128" t="s">
        <v>405</v>
      </c>
      <c r="G252" s="129" t="s">
        <v>231</v>
      </c>
      <c r="H252" s="130">
        <v>24</v>
      </c>
      <c r="I252" s="131"/>
      <c r="J252" s="132">
        <f>ROUND(I252*H252,2)</f>
        <v>0</v>
      </c>
      <c r="K252" s="128" t="s">
        <v>132</v>
      </c>
      <c r="L252" s="31"/>
      <c r="M252" s="133" t="s">
        <v>19</v>
      </c>
      <c r="N252" s="134" t="s">
        <v>40</v>
      </c>
      <c r="P252" s="135">
        <f>O252*H252</f>
        <v>0</v>
      </c>
      <c r="Q252" s="135">
        <v>0</v>
      </c>
      <c r="R252" s="135">
        <f>Q252*H252</f>
        <v>0</v>
      </c>
      <c r="S252" s="135">
        <v>2.5999999999999999E-3</v>
      </c>
      <c r="T252" s="136">
        <f>S252*H252</f>
        <v>6.2399999999999997E-2</v>
      </c>
      <c r="AR252" s="137" t="s">
        <v>228</v>
      </c>
      <c r="AT252" s="137" t="s">
        <v>128</v>
      </c>
      <c r="AU252" s="137" t="s">
        <v>79</v>
      </c>
      <c r="AY252" s="16" t="s">
        <v>126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6" t="s">
        <v>77</v>
      </c>
      <c r="BK252" s="138">
        <f>ROUND(I252*H252,2)</f>
        <v>0</v>
      </c>
      <c r="BL252" s="16" t="s">
        <v>228</v>
      </c>
      <c r="BM252" s="137" t="s">
        <v>406</v>
      </c>
    </row>
    <row r="253" spans="2:65" s="1" customFormat="1" ht="11.25">
      <c r="B253" s="31"/>
      <c r="D253" s="139" t="s">
        <v>135</v>
      </c>
      <c r="F253" s="140" t="s">
        <v>407</v>
      </c>
      <c r="I253" s="141"/>
      <c r="L253" s="31"/>
      <c r="M253" s="142"/>
      <c r="T253" s="52"/>
      <c r="AT253" s="16" t="s">
        <v>135</v>
      </c>
      <c r="AU253" s="16" t="s">
        <v>79</v>
      </c>
    </row>
    <row r="254" spans="2:65" s="12" customFormat="1" ht="11.25">
      <c r="B254" s="143"/>
      <c r="D254" s="144" t="s">
        <v>137</v>
      </c>
      <c r="E254" s="145" t="s">
        <v>19</v>
      </c>
      <c r="F254" s="146" t="s">
        <v>408</v>
      </c>
      <c r="H254" s="147">
        <v>24</v>
      </c>
      <c r="I254" s="148"/>
      <c r="L254" s="143"/>
      <c r="M254" s="149"/>
      <c r="T254" s="150"/>
      <c r="AT254" s="145" t="s">
        <v>137</v>
      </c>
      <c r="AU254" s="145" t="s">
        <v>79</v>
      </c>
      <c r="AV254" s="12" t="s">
        <v>79</v>
      </c>
      <c r="AW254" s="12" t="s">
        <v>31</v>
      </c>
      <c r="AX254" s="12" t="s">
        <v>69</v>
      </c>
      <c r="AY254" s="145" t="s">
        <v>126</v>
      </c>
    </row>
    <row r="255" spans="2:65" s="13" customFormat="1" ht="11.25">
      <c r="B255" s="151"/>
      <c r="D255" s="144" t="s">
        <v>137</v>
      </c>
      <c r="E255" s="152" t="s">
        <v>19</v>
      </c>
      <c r="F255" s="153" t="s">
        <v>140</v>
      </c>
      <c r="H255" s="154">
        <v>24</v>
      </c>
      <c r="I255" s="155"/>
      <c r="L255" s="151"/>
      <c r="M255" s="156"/>
      <c r="T255" s="157"/>
      <c r="AT255" s="152" t="s">
        <v>137</v>
      </c>
      <c r="AU255" s="152" t="s">
        <v>79</v>
      </c>
      <c r="AV255" s="13" t="s">
        <v>133</v>
      </c>
      <c r="AW255" s="13" t="s">
        <v>31</v>
      </c>
      <c r="AX255" s="13" t="s">
        <v>77</v>
      </c>
      <c r="AY255" s="152" t="s">
        <v>126</v>
      </c>
    </row>
    <row r="256" spans="2:65" s="1" customFormat="1" ht="16.5" customHeight="1">
      <c r="B256" s="31"/>
      <c r="C256" s="126" t="s">
        <v>409</v>
      </c>
      <c r="D256" s="126" t="s">
        <v>128</v>
      </c>
      <c r="E256" s="127" t="s">
        <v>410</v>
      </c>
      <c r="F256" s="128" t="s">
        <v>411</v>
      </c>
      <c r="G256" s="129" t="s">
        <v>231</v>
      </c>
      <c r="H256" s="130">
        <v>9.4</v>
      </c>
      <c r="I256" s="131"/>
      <c r="J256" s="132">
        <f>ROUND(I256*H256,2)</f>
        <v>0</v>
      </c>
      <c r="K256" s="128" t="s">
        <v>132</v>
      </c>
      <c r="L256" s="31"/>
      <c r="M256" s="133" t="s">
        <v>19</v>
      </c>
      <c r="N256" s="134" t="s">
        <v>40</v>
      </c>
      <c r="P256" s="135">
        <f>O256*H256</f>
        <v>0</v>
      </c>
      <c r="Q256" s="135">
        <v>0</v>
      </c>
      <c r="R256" s="135">
        <f>Q256*H256</f>
        <v>0</v>
      </c>
      <c r="S256" s="135">
        <v>3.9399999999999999E-3</v>
      </c>
      <c r="T256" s="136">
        <f>S256*H256</f>
        <v>3.7035999999999999E-2</v>
      </c>
      <c r="AR256" s="137" t="s">
        <v>228</v>
      </c>
      <c r="AT256" s="137" t="s">
        <v>128</v>
      </c>
      <c r="AU256" s="137" t="s">
        <v>79</v>
      </c>
      <c r="AY256" s="16" t="s">
        <v>126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6" t="s">
        <v>77</v>
      </c>
      <c r="BK256" s="138">
        <f>ROUND(I256*H256,2)</f>
        <v>0</v>
      </c>
      <c r="BL256" s="16" t="s">
        <v>228</v>
      </c>
      <c r="BM256" s="137" t="s">
        <v>412</v>
      </c>
    </row>
    <row r="257" spans="2:65" s="1" customFormat="1" ht="11.25">
      <c r="B257" s="31"/>
      <c r="D257" s="139" t="s">
        <v>135</v>
      </c>
      <c r="F257" s="140" t="s">
        <v>413</v>
      </c>
      <c r="I257" s="141"/>
      <c r="L257" s="31"/>
      <c r="M257" s="142"/>
      <c r="T257" s="52"/>
      <c r="AT257" s="16" t="s">
        <v>135</v>
      </c>
      <c r="AU257" s="16" t="s">
        <v>79</v>
      </c>
    </row>
    <row r="258" spans="2:65" s="12" customFormat="1" ht="11.25">
      <c r="B258" s="143"/>
      <c r="D258" s="144" t="s">
        <v>137</v>
      </c>
      <c r="E258" s="145" t="s">
        <v>19</v>
      </c>
      <c r="F258" s="146" t="s">
        <v>414</v>
      </c>
      <c r="H258" s="147">
        <v>9.4</v>
      </c>
      <c r="I258" s="148"/>
      <c r="L258" s="143"/>
      <c r="M258" s="149"/>
      <c r="T258" s="150"/>
      <c r="AT258" s="145" t="s">
        <v>137</v>
      </c>
      <c r="AU258" s="145" t="s">
        <v>79</v>
      </c>
      <c r="AV258" s="12" t="s">
        <v>79</v>
      </c>
      <c r="AW258" s="12" t="s">
        <v>31</v>
      </c>
      <c r="AX258" s="12" t="s">
        <v>69</v>
      </c>
      <c r="AY258" s="145" t="s">
        <v>126</v>
      </c>
    </row>
    <row r="259" spans="2:65" s="13" customFormat="1" ht="11.25">
      <c r="B259" s="151"/>
      <c r="D259" s="144" t="s">
        <v>137</v>
      </c>
      <c r="E259" s="152" t="s">
        <v>19</v>
      </c>
      <c r="F259" s="153" t="s">
        <v>140</v>
      </c>
      <c r="H259" s="154">
        <v>9.4</v>
      </c>
      <c r="I259" s="155"/>
      <c r="L259" s="151"/>
      <c r="M259" s="156"/>
      <c r="T259" s="157"/>
      <c r="AT259" s="152" t="s">
        <v>137</v>
      </c>
      <c r="AU259" s="152" t="s">
        <v>79</v>
      </c>
      <c r="AV259" s="13" t="s">
        <v>133</v>
      </c>
      <c r="AW259" s="13" t="s">
        <v>31</v>
      </c>
      <c r="AX259" s="13" t="s">
        <v>77</v>
      </c>
      <c r="AY259" s="152" t="s">
        <v>126</v>
      </c>
    </row>
    <row r="260" spans="2:65" s="1" customFormat="1" ht="24.2" customHeight="1">
      <c r="B260" s="31"/>
      <c r="C260" s="126" t="s">
        <v>415</v>
      </c>
      <c r="D260" s="126" t="s">
        <v>128</v>
      </c>
      <c r="E260" s="127" t="s">
        <v>416</v>
      </c>
      <c r="F260" s="128" t="s">
        <v>417</v>
      </c>
      <c r="G260" s="129" t="s">
        <v>231</v>
      </c>
      <c r="H260" s="130">
        <v>3</v>
      </c>
      <c r="I260" s="131"/>
      <c r="J260" s="132">
        <f>ROUND(I260*H260,2)</f>
        <v>0</v>
      </c>
      <c r="K260" s="128" t="s">
        <v>132</v>
      </c>
      <c r="L260" s="31"/>
      <c r="M260" s="133" t="s">
        <v>19</v>
      </c>
      <c r="N260" s="134" t="s">
        <v>40</v>
      </c>
      <c r="P260" s="135">
        <f>O260*H260</f>
        <v>0</v>
      </c>
      <c r="Q260" s="135">
        <v>6.9999999999999994E-5</v>
      </c>
      <c r="R260" s="135">
        <f>Q260*H260</f>
        <v>2.0999999999999998E-4</v>
      </c>
      <c r="S260" s="135">
        <v>0</v>
      </c>
      <c r="T260" s="136">
        <f>S260*H260</f>
        <v>0</v>
      </c>
      <c r="AR260" s="137" t="s">
        <v>228</v>
      </c>
      <c r="AT260" s="137" t="s">
        <v>128</v>
      </c>
      <c r="AU260" s="137" t="s">
        <v>79</v>
      </c>
      <c r="AY260" s="16" t="s">
        <v>126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6" t="s">
        <v>77</v>
      </c>
      <c r="BK260" s="138">
        <f>ROUND(I260*H260,2)</f>
        <v>0</v>
      </c>
      <c r="BL260" s="16" t="s">
        <v>228</v>
      </c>
      <c r="BM260" s="137" t="s">
        <v>418</v>
      </c>
    </row>
    <row r="261" spans="2:65" s="1" customFormat="1" ht="11.25">
      <c r="B261" s="31"/>
      <c r="D261" s="139" t="s">
        <v>135</v>
      </c>
      <c r="F261" s="140" t="s">
        <v>419</v>
      </c>
      <c r="I261" s="141"/>
      <c r="L261" s="31"/>
      <c r="M261" s="142"/>
      <c r="T261" s="52"/>
      <c r="AT261" s="16" t="s">
        <v>135</v>
      </c>
      <c r="AU261" s="16" t="s">
        <v>79</v>
      </c>
    </row>
    <row r="262" spans="2:65" s="1" customFormat="1" ht="21.75" customHeight="1">
      <c r="B262" s="31"/>
      <c r="C262" s="160" t="s">
        <v>420</v>
      </c>
      <c r="D262" s="160" t="s">
        <v>421</v>
      </c>
      <c r="E262" s="161" t="s">
        <v>422</v>
      </c>
      <c r="F262" s="162" t="s">
        <v>423</v>
      </c>
      <c r="G262" s="163" t="s">
        <v>231</v>
      </c>
      <c r="H262" s="164">
        <v>3</v>
      </c>
      <c r="I262" s="165"/>
      <c r="J262" s="166">
        <f>ROUND(I262*H262,2)</f>
        <v>0</v>
      </c>
      <c r="K262" s="162" t="s">
        <v>132</v>
      </c>
      <c r="L262" s="167"/>
      <c r="M262" s="168" t="s">
        <v>19</v>
      </c>
      <c r="N262" s="169" t="s">
        <v>40</v>
      </c>
      <c r="P262" s="135">
        <f>O262*H262</f>
        <v>0</v>
      </c>
      <c r="Q262" s="135">
        <v>1E-3</v>
      </c>
      <c r="R262" s="135">
        <f>Q262*H262</f>
        <v>3.0000000000000001E-3</v>
      </c>
      <c r="S262" s="135">
        <v>0</v>
      </c>
      <c r="T262" s="136">
        <f>S262*H262</f>
        <v>0</v>
      </c>
      <c r="AR262" s="137" t="s">
        <v>318</v>
      </c>
      <c r="AT262" s="137" t="s">
        <v>421</v>
      </c>
      <c r="AU262" s="137" t="s">
        <v>79</v>
      </c>
      <c r="AY262" s="16" t="s">
        <v>126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6" t="s">
        <v>77</v>
      </c>
      <c r="BK262" s="138">
        <f>ROUND(I262*H262,2)</f>
        <v>0</v>
      </c>
      <c r="BL262" s="16" t="s">
        <v>228</v>
      </c>
      <c r="BM262" s="137" t="s">
        <v>424</v>
      </c>
    </row>
    <row r="263" spans="2:65" s="1" customFormat="1" ht="16.5" customHeight="1">
      <c r="B263" s="31"/>
      <c r="C263" s="160" t="s">
        <v>425</v>
      </c>
      <c r="D263" s="160" t="s">
        <v>421</v>
      </c>
      <c r="E263" s="161" t="s">
        <v>426</v>
      </c>
      <c r="F263" s="162" t="s">
        <v>427</v>
      </c>
      <c r="G263" s="163" t="s">
        <v>309</v>
      </c>
      <c r="H263" s="164">
        <v>6</v>
      </c>
      <c r="I263" s="165"/>
      <c r="J263" s="166">
        <f>ROUND(I263*H263,2)</f>
        <v>0</v>
      </c>
      <c r="K263" s="162" t="s">
        <v>19</v>
      </c>
      <c r="L263" s="167"/>
      <c r="M263" s="168" t="s">
        <v>19</v>
      </c>
      <c r="N263" s="169" t="s">
        <v>40</v>
      </c>
      <c r="P263" s="135">
        <f>O263*H263</f>
        <v>0</v>
      </c>
      <c r="Q263" s="135">
        <v>6.0000000000000002E-5</v>
      </c>
      <c r="R263" s="135">
        <f>Q263*H263</f>
        <v>3.6000000000000002E-4</v>
      </c>
      <c r="S263" s="135">
        <v>0</v>
      </c>
      <c r="T263" s="136">
        <f>S263*H263</f>
        <v>0</v>
      </c>
      <c r="AR263" s="137" t="s">
        <v>318</v>
      </c>
      <c r="AT263" s="137" t="s">
        <v>421</v>
      </c>
      <c r="AU263" s="137" t="s">
        <v>79</v>
      </c>
      <c r="AY263" s="16" t="s">
        <v>126</v>
      </c>
      <c r="BE263" s="138">
        <f>IF(N263="základní",J263,0)</f>
        <v>0</v>
      </c>
      <c r="BF263" s="138">
        <f>IF(N263="snížená",J263,0)</f>
        <v>0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6" t="s">
        <v>77</v>
      </c>
      <c r="BK263" s="138">
        <f>ROUND(I263*H263,2)</f>
        <v>0</v>
      </c>
      <c r="BL263" s="16" t="s">
        <v>228</v>
      </c>
      <c r="BM263" s="137" t="s">
        <v>428</v>
      </c>
    </row>
    <row r="264" spans="2:65" s="1" customFormat="1" ht="44.25" customHeight="1">
      <c r="B264" s="31"/>
      <c r="C264" s="126" t="s">
        <v>429</v>
      </c>
      <c r="D264" s="126" t="s">
        <v>128</v>
      </c>
      <c r="E264" s="127" t="s">
        <v>430</v>
      </c>
      <c r="F264" s="128" t="s">
        <v>431</v>
      </c>
      <c r="G264" s="129" t="s">
        <v>231</v>
      </c>
      <c r="H264" s="130">
        <v>11.7</v>
      </c>
      <c r="I264" s="131"/>
      <c r="J264" s="132">
        <f>ROUND(I264*H264,2)</f>
        <v>0</v>
      </c>
      <c r="K264" s="128" t="s">
        <v>132</v>
      </c>
      <c r="L264" s="31"/>
      <c r="M264" s="133" t="s">
        <v>19</v>
      </c>
      <c r="N264" s="134" t="s">
        <v>40</v>
      </c>
      <c r="P264" s="135">
        <f>O264*H264</f>
        <v>0</v>
      </c>
      <c r="Q264" s="135">
        <v>2.9099999999999998E-3</v>
      </c>
      <c r="R264" s="135">
        <f>Q264*H264</f>
        <v>3.4046999999999994E-2</v>
      </c>
      <c r="S264" s="135">
        <v>0</v>
      </c>
      <c r="T264" s="136">
        <f>S264*H264</f>
        <v>0</v>
      </c>
      <c r="AR264" s="137" t="s">
        <v>228</v>
      </c>
      <c r="AT264" s="137" t="s">
        <v>128</v>
      </c>
      <c r="AU264" s="137" t="s">
        <v>79</v>
      </c>
      <c r="AY264" s="16" t="s">
        <v>126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6" t="s">
        <v>77</v>
      </c>
      <c r="BK264" s="138">
        <f>ROUND(I264*H264,2)</f>
        <v>0</v>
      </c>
      <c r="BL264" s="16" t="s">
        <v>228</v>
      </c>
      <c r="BM264" s="137" t="s">
        <v>432</v>
      </c>
    </row>
    <row r="265" spans="2:65" s="1" customFormat="1" ht="11.25">
      <c r="B265" s="31"/>
      <c r="D265" s="139" t="s">
        <v>135</v>
      </c>
      <c r="F265" s="140" t="s">
        <v>433</v>
      </c>
      <c r="I265" s="141"/>
      <c r="L265" s="31"/>
      <c r="M265" s="142"/>
      <c r="T265" s="52"/>
      <c r="AT265" s="16" t="s">
        <v>135</v>
      </c>
      <c r="AU265" s="16" t="s">
        <v>79</v>
      </c>
    </row>
    <row r="266" spans="2:65" s="1" customFormat="1" ht="33" customHeight="1">
      <c r="B266" s="31"/>
      <c r="C266" s="126" t="s">
        <v>434</v>
      </c>
      <c r="D266" s="126" t="s">
        <v>128</v>
      </c>
      <c r="E266" s="127" t="s">
        <v>435</v>
      </c>
      <c r="F266" s="128" t="s">
        <v>436</v>
      </c>
      <c r="G266" s="129" t="s">
        <v>231</v>
      </c>
      <c r="H266" s="130">
        <v>15.04</v>
      </c>
      <c r="I266" s="131"/>
      <c r="J266" s="132">
        <f>ROUND(I266*H266,2)</f>
        <v>0</v>
      </c>
      <c r="K266" s="128" t="s">
        <v>132</v>
      </c>
      <c r="L266" s="31"/>
      <c r="M266" s="133" t="s">
        <v>19</v>
      </c>
      <c r="N266" s="134" t="s">
        <v>40</v>
      </c>
      <c r="P266" s="135">
        <f>O266*H266</f>
        <v>0</v>
      </c>
      <c r="Q266" s="135">
        <v>2.8700000000000002E-3</v>
      </c>
      <c r="R266" s="135">
        <f>Q266*H266</f>
        <v>4.3164800000000003E-2</v>
      </c>
      <c r="S266" s="135">
        <v>0</v>
      </c>
      <c r="T266" s="136">
        <f>S266*H266</f>
        <v>0</v>
      </c>
      <c r="AR266" s="137" t="s">
        <v>228</v>
      </c>
      <c r="AT266" s="137" t="s">
        <v>128</v>
      </c>
      <c r="AU266" s="137" t="s">
        <v>79</v>
      </c>
      <c r="AY266" s="16" t="s">
        <v>126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6" t="s">
        <v>77</v>
      </c>
      <c r="BK266" s="138">
        <f>ROUND(I266*H266,2)</f>
        <v>0</v>
      </c>
      <c r="BL266" s="16" t="s">
        <v>228</v>
      </c>
      <c r="BM266" s="137" t="s">
        <v>437</v>
      </c>
    </row>
    <row r="267" spans="2:65" s="1" customFormat="1" ht="11.25">
      <c r="B267" s="31"/>
      <c r="D267" s="139" t="s">
        <v>135</v>
      </c>
      <c r="F267" s="140" t="s">
        <v>438</v>
      </c>
      <c r="I267" s="141"/>
      <c r="L267" s="31"/>
      <c r="M267" s="142"/>
      <c r="T267" s="52"/>
      <c r="AT267" s="16" t="s">
        <v>135</v>
      </c>
      <c r="AU267" s="16" t="s">
        <v>79</v>
      </c>
    </row>
    <row r="268" spans="2:65" s="12" customFormat="1" ht="11.25">
      <c r="B268" s="143"/>
      <c r="D268" s="144" t="s">
        <v>137</v>
      </c>
      <c r="E268" s="145" t="s">
        <v>19</v>
      </c>
      <c r="F268" s="146" t="s">
        <v>439</v>
      </c>
      <c r="H268" s="147">
        <v>15.04</v>
      </c>
      <c r="I268" s="148"/>
      <c r="L268" s="143"/>
      <c r="M268" s="149"/>
      <c r="T268" s="150"/>
      <c r="AT268" s="145" t="s">
        <v>137</v>
      </c>
      <c r="AU268" s="145" t="s">
        <v>79</v>
      </c>
      <c r="AV268" s="12" t="s">
        <v>79</v>
      </c>
      <c r="AW268" s="12" t="s">
        <v>31</v>
      </c>
      <c r="AX268" s="12" t="s">
        <v>69</v>
      </c>
      <c r="AY268" s="145" t="s">
        <v>126</v>
      </c>
    </row>
    <row r="269" spans="2:65" s="13" customFormat="1" ht="11.25">
      <c r="B269" s="151"/>
      <c r="D269" s="144" t="s">
        <v>137</v>
      </c>
      <c r="E269" s="152" t="s">
        <v>19</v>
      </c>
      <c r="F269" s="153" t="s">
        <v>140</v>
      </c>
      <c r="H269" s="154">
        <v>15.04</v>
      </c>
      <c r="I269" s="155"/>
      <c r="L269" s="151"/>
      <c r="M269" s="156"/>
      <c r="T269" s="157"/>
      <c r="AT269" s="152" t="s">
        <v>137</v>
      </c>
      <c r="AU269" s="152" t="s">
        <v>79</v>
      </c>
      <c r="AV269" s="13" t="s">
        <v>133</v>
      </c>
      <c r="AW269" s="13" t="s">
        <v>31</v>
      </c>
      <c r="AX269" s="13" t="s">
        <v>77</v>
      </c>
      <c r="AY269" s="152" t="s">
        <v>126</v>
      </c>
    </row>
    <row r="270" spans="2:65" s="1" customFormat="1" ht="37.9" customHeight="1">
      <c r="B270" s="31"/>
      <c r="C270" s="126" t="s">
        <v>440</v>
      </c>
      <c r="D270" s="126" t="s">
        <v>128</v>
      </c>
      <c r="E270" s="127" t="s">
        <v>441</v>
      </c>
      <c r="F270" s="128" t="s">
        <v>442</v>
      </c>
      <c r="G270" s="129" t="s">
        <v>231</v>
      </c>
      <c r="H270" s="130">
        <v>23.4</v>
      </c>
      <c r="I270" s="131"/>
      <c r="J270" s="132">
        <f>ROUND(I270*H270,2)</f>
        <v>0</v>
      </c>
      <c r="K270" s="128" t="s">
        <v>132</v>
      </c>
      <c r="L270" s="31"/>
      <c r="M270" s="133" t="s">
        <v>19</v>
      </c>
      <c r="N270" s="134" t="s">
        <v>40</v>
      </c>
      <c r="P270" s="135">
        <f>O270*H270</f>
        <v>0</v>
      </c>
      <c r="Q270" s="135">
        <v>2.3700000000000001E-3</v>
      </c>
      <c r="R270" s="135">
        <f>Q270*H270</f>
        <v>5.5458E-2</v>
      </c>
      <c r="S270" s="135">
        <v>0</v>
      </c>
      <c r="T270" s="136">
        <f>S270*H270</f>
        <v>0</v>
      </c>
      <c r="AR270" s="137" t="s">
        <v>228</v>
      </c>
      <c r="AT270" s="137" t="s">
        <v>128</v>
      </c>
      <c r="AU270" s="137" t="s">
        <v>79</v>
      </c>
      <c r="AY270" s="16" t="s">
        <v>126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6" t="s">
        <v>77</v>
      </c>
      <c r="BK270" s="138">
        <f>ROUND(I270*H270,2)</f>
        <v>0</v>
      </c>
      <c r="BL270" s="16" t="s">
        <v>228</v>
      </c>
      <c r="BM270" s="137" t="s">
        <v>443</v>
      </c>
    </row>
    <row r="271" spans="2:65" s="1" customFormat="1" ht="11.25">
      <c r="B271" s="31"/>
      <c r="D271" s="139" t="s">
        <v>135</v>
      </c>
      <c r="F271" s="140" t="s">
        <v>444</v>
      </c>
      <c r="I271" s="141"/>
      <c r="L271" s="31"/>
      <c r="M271" s="142"/>
      <c r="T271" s="52"/>
      <c r="AT271" s="16" t="s">
        <v>135</v>
      </c>
      <c r="AU271" s="16" t="s">
        <v>79</v>
      </c>
    </row>
    <row r="272" spans="2:65" s="12" customFormat="1" ht="11.25">
      <c r="B272" s="143"/>
      <c r="D272" s="144" t="s">
        <v>137</v>
      </c>
      <c r="E272" s="145" t="s">
        <v>19</v>
      </c>
      <c r="F272" s="146" t="s">
        <v>445</v>
      </c>
      <c r="H272" s="147">
        <v>23.4</v>
      </c>
      <c r="I272" s="148"/>
      <c r="L272" s="143"/>
      <c r="M272" s="149"/>
      <c r="T272" s="150"/>
      <c r="AT272" s="145" t="s">
        <v>137</v>
      </c>
      <c r="AU272" s="145" t="s">
        <v>79</v>
      </c>
      <c r="AV272" s="12" t="s">
        <v>79</v>
      </c>
      <c r="AW272" s="12" t="s">
        <v>31</v>
      </c>
      <c r="AX272" s="12" t="s">
        <v>69</v>
      </c>
      <c r="AY272" s="145" t="s">
        <v>126</v>
      </c>
    </row>
    <row r="273" spans="2:65" s="13" customFormat="1" ht="11.25">
      <c r="B273" s="151"/>
      <c r="D273" s="144" t="s">
        <v>137</v>
      </c>
      <c r="E273" s="152" t="s">
        <v>19</v>
      </c>
      <c r="F273" s="153" t="s">
        <v>140</v>
      </c>
      <c r="H273" s="154">
        <v>23.4</v>
      </c>
      <c r="I273" s="155"/>
      <c r="L273" s="151"/>
      <c r="M273" s="156"/>
      <c r="T273" s="157"/>
      <c r="AT273" s="152" t="s">
        <v>137</v>
      </c>
      <c r="AU273" s="152" t="s">
        <v>79</v>
      </c>
      <c r="AV273" s="13" t="s">
        <v>133</v>
      </c>
      <c r="AW273" s="13" t="s">
        <v>31</v>
      </c>
      <c r="AX273" s="13" t="s">
        <v>77</v>
      </c>
      <c r="AY273" s="152" t="s">
        <v>126</v>
      </c>
    </row>
    <row r="274" spans="2:65" s="1" customFormat="1" ht="33" customHeight="1">
      <c r="B274" s="31"/>
      <c r="C274" s="126" t="s">
        <v>446</v>
      </c>
      <c r="D274" s="126" t="s">
        <v>128</v>
      </c>
      <c r="E274" s="127" t="s">
        <v>447</v>
      </c>
      <c r="F274" s="128" t="s">
        <v>448</v>
      </c>
      <c r="G274" s="129" t="s">
        <v>231</v>
      </c>
      <c r="H274" s="130">
        <v>23.4</v>
      </c>
      <c r="I274" s="131"/>
      <c r="J274" s="132">
        <f>ROUND(I274*H274,2)</f>
        <v>0</v>
      </c>
      <c r="K274" s="128" t="s">
        <v>132</v>
      </c>
      <c r="L274" s="31"/>
      <c r="M274" s="133" t="s">
        <v>19</v>
      </c>
      <c r="N274" s="134" t="s">
        <v>40</v>
      </c>
      <c r="P274" s="135">
        <f>O274*H274</f>
        <v>0</v>
      </c>
      <c r="Q274" s="135">
        <v>2.33E-3</v>
      </c>
      <c r="R274" s="135">
        <f>Q274*H274</f>
        <v>5.4522000000000001E-2</v>
      </c>
      <c r="S274" s="135">
        <v>0</v>
      </c>
      <c r="T274" s="136">
        <f>S274*H274</f>
        <v>0</v>
      </c>
      <c r="AR274" s="137" t="s">
        <v>228</v>
      </c>
      <c r="AT274" s="137" t="s">
        <v>128</v>
      </c>
      <c r="AU274" s="137" t="s">
        <v>79</v>
      </c>
      <c r="AY274" s="16" t="s">
        <v>126</v>
      </c>
      <c r="BE274" s="138">
        <f>IF(N274="základní",J274,0)</f>
        <v>0</v>
      </c>
      <c r="BF274" s="138">
        <f>IF(N274="snížená",J274,0)</f>
        <v>0</v>
      </c>
      <c r="BG274" s="138">
        <f>IF(N274="zákl. přenesená",J274,0)</f>
        <v>0</v>
      </c>
      <c r="BH274" s="138">
        <f>IF(N274="sníž. přenesená",J274,0)</f>
        <v>0</v>
      </c>
      <c r="BI274" s="138">
        <f>IF(N274="nulová",J274,0)</f>
        <v>0</v>
      </c>
      <c r="BJ274" s="16" t="s">
        <v>77</v>
      </c>
      <c r="BK274" s="138">
        <f>ROUND(I274*H274,2)</f>
        <v>0</v>
      </c>
      <c r="BL274" s="16" t="s">
        <v>228</v>
      </c>
      <c r="BM274" s="137" t="s">
        <v>449</v>
      </c>
    </row>
    <row r="275" spans="2:65" s="1" customFormat="1" ht="11.25">
      <c r="B275" s="31"/>
      <c r="D275" s="139" t="s">
        <v>135</v>
      </c>
      <c r="F275" s="140" t="s">
        <v>450</v>
      </c>
      <c r="I275" s="141"/>
      <c r="L275" s="31"/>
      <c r="M275" s="142"/>
      <c r="T275" s="52"/>
      <c r="AT275" s="16" t="s">
        <v>135</v>
      </c>
      <c r="AU275" s="16" t="s">
        <v>79</v>
      </c>
    </row>
    <row r="276" spans="2:65" s="12" customFormat="1" ht="11.25">
      <c r="B276" s="143"/>
      <c r="D276" s="144" t="s">
        <v>137</v>
      </c>
      <c r="E276" s="145" t="s">
        <v>19</v>
      </c>
      <c r="F276" s="146" t="s">
        <v>445</v>
      </c>
      <c r="H276" s="147">
        <v>23.4</v>
      </c>
      <c r="I276" s="148"/>
      <c r="L276" s="143"/>
      <c r="M276" s="149"/>
      <c r="T276" s="150"/>
      <c r="AT276" s="145" t="s">
        <v>137</v>
      </c>
      <c r="AU276" s="145" t="s">
        <v>79</v>
      </c>
      <c r="AV276" s="12" t="s">
        <v>79</v>
      </c>
      <c r="AW276" s="12" t="s">
        <v>31</v>
      </c>
      <c r="AX276" s="12" t="s">
        <v>69</v>
      </c>
      <c r="AY276" s="145" t="s">
        <v>126</v>
      </c>
    </row>
    <row r="277" spans="2:65" s="13" customFormat="1" ht="11.25">
      <c r="B277" s="151"/>
      <c r="D277" s="144" t="s">
        <v>137</v>
      </c>
      <c r="E277" s="152" t="s">
        <v>19</v>
      </c>
      <c r="F277" s="153" t="s">
        <v>140</v>
      </c>
      <c r="H277" s="154">
        <v>23.4</v>
      </c>
      <c r="I277" s="155"/>
      <c r="L277" s="151"/>
      <c r="M277" s="156"/>
      <c r="T277" s="157"/>
      <c r="AT277" s="152" t="s">
        <v>137</v>
      </c>
      <c r="AU277" s="152" t="s">
        <v>79</v>
      </c>
      <c r="AV277" s="13" t="s">
        <v>133</v>
      </c>
      <c r="AW277" s="13" t="s">
        <v>31</v>
      </c>
      <c r="AX277" s="13" t="s">
        <v>77</v>
      </c>
      <c r="AY277" s="152" t="s">
        <v>126</v>
      </c>
    </row>
    <row r="278" spans="2:65" s="1" customFormat="1" ht="37.9" customHeight="1">
      <c r="B278" s="31"/>
      <c r="C278" s="126" t="s">
        <v>451</v>
      </c>
      <c r="D278" s="126" t="s">
        <v>128</v>
      </c>
      <c r="E278" s="127" t="s">
        <v>452</v>
      </c>
      <c r="F278" s="128" t="s">
        <v>453</v>
      </c>
      <c r="G278" s="129" t="s">
        <v>231</v>
      </c>
      <c r="H278" s="130">
        <v>9.5</v>
      </c>
      <c r="I278" s="131"/>
      <c r="J278" s="132">
        <f>ROUND(I278*H278,2)</f>
        <v>0</v>
      </c>
      <c r="K278" s="128" t="s">
        <v>132</v>
      </c>
      <c r="L278" s="31"/>
      <c r="M278" s="133" t="s">
        <v>19</v>
      </c>
      <c r="N278" s="134" t="s">
        <v>40</v>
      </c>
      <c r="P278" s="135">
        <f>O278*H278</f>
        <v>0</v>
      </c>
      <c r="Q278" s="135">
        <v>1.1100000000000001E-3</v>
      </c>
      <c r="R278" s="135">
        <f>Q278*H278</f>
        <v>1.0545000000000001E-2</v>
      </c>
      <c r="S278" s="135">
        <v>0</v>
      </c>
      <c r="T278" s="136">
        <f>S278*H278</f>
        <v>0</v>
      </c>
      <c r="AR278" s="137" t="s">
        <v>228</v>
      </c>
      <c r="AT278" s="137" t="s">
        <v>128</v>
      </c>
      <c r="AU278" s="137" t="s">
        <v>79</v>
      </c>
      <c r="AY278" s="16" t="s">
        <v>126</v>
      </c>
      <c r="BE278" s="138">
        <f>IF(N278="základní",J278,0)</f>
        <v>0</v>
      </c>
      <c r="BF278" s="138">
        <f>IF(N278="snížená",J278,0)</f>
        <v>0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6" t="s">
        <v>77</v>
      </c>
      <c r="BK278" s="138">
        <f>ROUND(I278*H278,2)</f>
        <v>0</v>
      </c>
      <c r="BL278" s="16" t="s">
        <v>228</v>
      </c>
      <c r="BM278" s="137" t="s">
        <v>454</v>
      </c>
    </row>
    <row r="279" spans="2:65" s="1" customFormat="1" ht="11.25">
      <c r="B279" s="31"/>
      <c r="D279" s="139" t="s">
        <v>135</v>
      </c>
      <c r="F279" s="140" t="s">
        <v>455</v>
      </c>
      <c r="I279" s="141"/>
      <c r="L279" s="31"/>
      <c r="M279" s="142"/>
      <c r="T279" s="52"/>
      <c r="AT279" s="16" t="s">
        <v>135</v>
      </c>
      <c r="AU279" s="16" t="s">
        <v>79</v>
      </c>
    </row>
    <row r="280" spans="2:65" s="1" customFormat="1" ht="55.5" customHeight="1">
      <c r="B280" s="31"/>
      <c r="C280" s="126" t="s">
        <v>456</v>
      </c>
      <c r="D280" s="126" t="s">
        <v>128</v>
      </c>
      <c r="E280" s="127" t="s">
        <v>457</v>
      </c>
      <c r="F280" s="128" t="s">
        <v>458</v>
      </c>
      <c r="G280" s="129" t="s">
        <v>398</v>
      </c>
      <c r="H280" s="159"/>
      <c r="I280" s="131"/>
      <c r="J280" s="132">
        <f>ROUND(I280*H280,2)</f>
        <v>0</v>
      </c>
      <c r="K280" s="128" t="s">
        <v>132</v>
      </c>
      <c r="L280" s="31"/>
      <c r="M280" s="133" t="s">
        <v>19</v>
      </c>
      <c r="N280" s="134" t="s">
        <v>40</v>
      </c>
      <c r="P280" s="135">
        <f>O280*H280</f>
        <v>0</v>
      </c>
      <c r="Q280" s="135">
        <v>0</v>
      </c>
      <c r="R280" s="135">
        <f>Q280*H280</f>
        <v>0</v>
      </c>
      <c r="S280" s="135">
        <v>0</v>
      </c>
      <c r="T280" s="136">
        <f>S280*H280</f>
        <v>0</v>
      </c>
      <c r="AR280" s="137" t="s">
        <v>228</v>
      </c>
      <c r="AT280" s="137" t="s">
        <v>128</v>
      </c>
      <c r="AU280" s="137" t="s">
        <v>79</v>
      </c>
      <c r="AY280" s="16" t="s">
        <v>126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6" t="s">
        <v>77</v>
      </c>
      <c r="BK280" s="138">
        <f>ROUND(I280*H280,2)</f>
        <v>0</v>
      </c>
      <c r="BL280" s="16" t="s">
        <v>228</v>
      </c>
      <c r="BM280" s="137" t="s">
        <v>459</v>
      </c>
    </row>
    <row r="281" spans="2:65" s="1" customFormat="1" ht="11.25">
      <c r="B281" s="31"/>
      <c r="D281" s="139" t="s">
        <v>135</v>
      </c>
      <c r="F281" s="140" t="s">
        <v>460</v>
      </c>
      <c r="I281" s="141"/>
      <c r="L281" s="31"/>
      <c r="M281" s="142"/>
      <c r="T281" s="52"/>
      <c r="AT281" s="16" t="s">
        <v>135</v>
      </c>
      <c r="AU281" s="16" t="s">
        <v>79</v>
      </c>
    </row>
    <row r="282" spans="2:65" s="11" customFormat="1" ht="22.9" customHeight="1">
      <c r="B282" s="114"/>
      <c r="D282" s="115" t="s">
        <v>68</v>
      </c>
      <c r="E282" s="124" t="s">
        <v>461</v>
      </c>
      <c r="F282" s="124" t="s">
        <v>462</v>
      </c>
      <c r="I282" s="117"/>
      <c r="J282" s="125">
        <f>BK282</f>
        <v>0</v>
      </c>
      <c r="L282" s="114"/>
      <c r="M282" s="119"/>
      <c r="P282" s="120">
        <f>SUM(P283:P288)</f>
        <v>0</v>
      </c>
      <c r="R282" s="120">
        <f>SUM(R283:R288)</f>
        <v>2.991456E-2</v>
      </c>
      <c r="T282" s="121">
        <f>SUM(T283:T288)</f>
        <v>1.3487947199999999</v>
      </c>
      <c r="AR282" s="115" t="s">
        <v>79</v>
      </c>
      <c r="AT282" s="122" t="s">
        <v>68</v>
      </c>
      <c r="AU282" s="122" t="s">
        <v>77</v>
      </c>
      <c r="AY282" s="115" t="s">
        <v>126</v>
      </c>
      <c r="BK282" s="123">
        <f>SUM(BK283:BK288)</f>
        <v>0</v>
      </c>
    </row>
    <row r="283" spans="2:65" s="1" customFormat="1" ht="24.2" customHeight="1">
      <c r="B283" s="31"/>
      <c r="C283" s="126" t="s">
        <v>463</v>
      </c>
      <c r="D283" s="126" t="s">
        <v>128</v>
      </c>
      <c r="E283" s="127" t="s">
        <v>464</v>
      </c>
      <c r="F283" s="128" t="s">
        <v>465</v>
      </c>
      <c r="G283" s="129" t="s">
        <v>176</v>
      </c>
      <c r="H283" s="130">
        <v>87.983999999999995</v>
      </c>
      <c r="I283" s="131"/>
      <c r="J283" s="132">
        <f>ROUND(I283*H283,2)</f>
        <v>0</v>
      </c>
      <c r="K283" s="128" t="s">
        <v>132</v>
      </c>
      <c r="L283" s="31"/>
      <c r="M283" s="133" t="s">
        <v>19</v>
      </c>
      <c r="N283" s="134" t="s">
        <v>40</v>
      </c>
      <c r="P283" s="135">
        <f>O283*H283</f>
        <v>0</v>
      </c>
      <c r="Q283" s="135">
        <v>3.4000000000000002E-4</v>
      </c>
      <c r="R283" s="135">
        <f>Q283*H283</f>
        <v>2.991456E-2</v>
      </c>
      <c r="S283" s="135">
        <v>1.533E-2</v>
      </c>
      <c r="T283" s="136">
        <f>S283*H283</f>
        <v>1.3487947199999999</v>
      </c>
      <c r="AR283" s="137" t="s">
        <v>228</v>
      </c>
      <c r="AT283" s="137" t="s">
        <v>128</v>
      </c>
      <c r="AU283" s="137" t="s">
        <v>79</v>
      </c>
      <c r="AY283" s="16" t="s">
        <v>126</v>
      </c>
      <c r="BE283" s="138">
        <f>IF(N283="základní",J283,0)</f>
        <v>0</v>
      </c>
      <c r="BF283" s="138">
        <f>IF(N283="snížená",J283,0)</f>
        <v>0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6" t="s">
        <v>77</v>
      </c>
      <c r="BK283" s="138">
        <f>ROUND(I283*H283,2)</f>
        <v>0</v>
      </c>
      <c r="BL283" s="16" t="s">
        <v>228</v>
      </c>
      <c r="BM283" s="137" t="s">
        <v>466</v>
      </c>
    </row>
    <row r="284" spans="2:65" s="1" customFormat="1" ht="11.25">
      <c r="B284" s="31"/>
      <c r="D284" s="139" t="s">
        <v>135</v>
      </c>
      <c r="F284" s="140" t="s">
        <v>467</v>
      </c>
      <c r="I284" s="141"/>
      <c r="L284" s="31"/>
      <c r="M284" s="142"/>
      <c r="T284" s="52"/>
      <c r="AT284" s="16" t="s">
        <v>135</v>
      </c>
      <c r="AU284" s="16" t="s">
        <v>79</v>
      </c>
    </row>
    <row r="285" spans="2:65" s="12" customFormat="1" ht="11.25">
      <c r="B285" s="143"/>
      <c r="D285" s="144" t="s">
        <v>137</v>
      </c>
      <c r="E285" s="145" t="s">
        <v>19</v>
      </c>
      <c r="F285" s="146" t="s">
        <v>468</v>
      </c>
      <c r="H285" s="147">
        <v>87.983999999999995</v>
      </c>
      <c r="I285" s="148"/>
      <c r="L285" s="143"/>
      <c r="M285" s="149"/>
      <c r="T285" s="150"/>
      <c r="AT285" s="145" t="s">
        <v>137</v>
      </c>
      <c r="AU285" s="145" t="s">
        <v>79</v>
      </c>
      <c r="AV285" s="12" t="s">
        <v>79</v>
      </c>
      <c r="AW285" s="12" t="s">
        <v>31</v>
      </c>
      <c r="AX285" s="12" t="s">
        <v>69</v>
      </c>
      <c r="AY285" s="145" t="s">
        <v>126</v>
      </c>
    </row>
    <row r="286" spans="2:65" s="13" customFormat="1" ht="11.25">
      <c r="B286" s="151"/>
      <c r="D286" s="144" t="s">
        <v>137</v>
      </c>
      <c r="E286" s="152" t="s">
        <v>19</v>
      </c>
      <c r="F286" s="153" t="s">
        <v>140</v>
      </c>
      <c r="H286" s="154">
        <v>87.983999999999995</v>
      </c>
      <c r="I286" s="155"/>
      <c r="L286" s="151"/>
      <c r="M286" s="156"/>
      <c r="T286" s="157"/>
      <c r="AT286" s="152" t="s">
        <v>137</v>
      </c>
      <c r="AU286" s="152" t="s">
        <v>79</v>
      </c>
      <c r="AV286" s="13" t="s">
        <v>133</v>
      </c>
      <c r="AW286" s="13" t="s">
        <v>31</v>
      </c>
      <c r="AX286" s="13" t="s">
        <v>77</v>
      </c>
      <c r="AY286" s="152" t="s">
        <v>126</v>
      </c>
    </row>
    <row r="287" spans="2:65" s="1" customFormat="1" ht="49.15" customHeight="1">
      <c r="B287" s="31"/>
      <c r="C287" s="126" t="s">
        <v>469</v>
      </c>
      <c r="D287" s="126" t="s">
        <v>128</v>
      </c>
      <c r="E287" s="127" t="s">
        <v>470</v>
      </c>
      <c r="F287" s="128" t="s">
        <v>471</v>
      </c>
      <c r="G287" s="129" t="s">
        <v>398</v>
      </c>
      <c r="H287" s="159"/>
      <c r="I287" s="131"/>
      <c r="J287" s="132">
        <f>ROUND(I287*H287,2)</f>
        <v>0</v>
      </c>
      <c r="K287" s="128" t="s">
        <v>132</v>
      </c>
      <c r="L287" s="31"/>
      <c r="M287" s="133" t="s">
        <v>19</v>
      </c>
      <c r="N287" s="134" t="s">
        <v>40</v>
      </c>
      <c r="P287" s="135">
        <f>O287*H287</f>
        <v>0</v>
      </c>
      <c r="Q287" s="135">
        <v>0</v>
      </c>
      <c r="R287" s="135">
        <f>Q287*H287</f>
        <v>0</v>
      </c>
      <c r="S287" s="135">
        <v>0</v>
      </c>
      <c r="T287" s="136">
        <f>S287*H287</f>
        <v>0</v>
      </c>
      <c r="AR287" s="137" t="s">
        <v>228</v>
      </c>
      <c r="AT287" s="137" t="s">
        <v>128</v>
      </c>
      <c r="AU287" s="137" t="s">
        <v>79</v>
      </c>
      <c r="AY287" s="16" t="s">
        <v>126</v>
      </c>
      <c r="BE287" s="138">
        <f>IF(N287="základní",J287,0)</f>
        <v>0</v>
      </c>
      <c r="BF287" s="138">
        <f>IF(N287="snížená",J287,0)</f>
        <v>0</v>
      </c>
      <c r="BG287" s="138">
        <f>IF(N287="zákl. přenesená",J287,0)</f>
        <v>0</v>
      </c>
      <c r="BH287" s="138">
        <f>IF(N287="sníž. přenesená",J287,0)</f>
        <v>0</v>
      </c>
      <c r="BI287" s="138">
        <f>IF(N287="nulová",J287,0)</f>
        <v>0</v>
      </c>
      <c r="BJ287" s="16" t="s">
        <v>77</v>
      </c>
      <c r="BK287" s="138">
        <f>ROUND(I287*H287,2)</f>
        <v>0</v>
      </c>
      <c r="BL287" s="16" t="s">
        <v>228</v>
      </c>
      <c r="BM287" s="137" t="s">
        <v>472</v>
      </c>
    </row>
    <row r="288" spans="2:65" s="1" customFormat="1" ht="11.25">
      <c r="B288" s="31"/>
      <c r="D288" s="139" t="s">
        <v>135</v>
      </c>
      <c r="F288" s="140" t="s">
        <v>473</v>
      </c>
      <c r="I288" s="141"/>
      <c r="L288" s="31"/>
      <c r="M288" s="142"/>
      <c r="T288" s="52"/>
      <c r="AT288" s="16" t="s">
        <v>135</v>
      </c>
      <c r="AU288" s="16" t="s">
        <v>79</v>
      </c>
    </row>
    <row r="289" spans="2:65" s="11" customFormat="1" ht="22.9" customHeight="1">
      <c r="B289" s="114"/>
      <c r="D289" s="115" t="s">
        <v>68</v>
      </c>
      <c r="E289" s="124" t="s">
        <v>474</v>
      </c>
      <c r="F289" s="124" t="s">
        <v>475</v>
      </c>
      <c r="I289" s="117"/>
      <c r="J289" s="125">
        <f>BK289</f>
        <v>0</v>
      </c>
      <c r="L289" s="114"/>
      <c r="M289" s="119"/>
      <c r="P289" s="120">
        <f>SUM(P290:P303)</f>
        <v>0</v>
      </c>
      <c r="R289" s="120">
        <f>SUM(R290:R303)</f>
        <v>0.25137912000000001</v>
      </c>
      <c r="T289" s="121">
        <f>SUM(T290:T303)</f>
        <v>0</v>
      </c>
      <c r="AR289" s="115" t="s">
        <v>79</v>
      </c>
      <c r="AT289" s="122" t="s">
        <v>68</v>
      </c>
      <c r="AU289" s="122" t="s">
        <v>77</v>
      </c>
      <c r="AY289" s="115" t="s">
        <v>126</v>
      </c>
      <c r="BK289" s="123">
        <f>SUM(BK290:BK303)</f>
        <v>0</v>
      </c>
    </row>
    <row r="290" spans="2:65" s="1" customFormat="1" ht="33" customHeight="1">
      <c r="B290" s="31"/>
      <c r="C290" s="126" t="s">
        <v>476</v>
      </c>
      <c r="D290" s="126" t="s">
        <v>128</v>
      </c>
      <c r="E290" s="127" t="s">
        <v>477</v>
      </c>
      <c r="F290" s="128" t="s">
        <v>478</v>
      </c>
      <c r="G290" s="129" t="s">
        <v>176</v>
      </c>
      <c r="H290" s="130">
        <v>3</v>
      </c>
      <c r="I290" s="131"/>
      <c r="J290" s="132">
        <f>ROUND(I290*H290,2)</f>
        <v>0</v>
      </c>
      <c r="K290" s="128" t="s">
        <v>132</v>
      </c>
      <c r="L290" s="31"/>
      <c r="M290" s="133" t="s">
        <v>19</v>
      </c>
      <c r="N290" s="134" t="s">
        <v>40</v>
      </c>
      <c r="P290" s="135">
        <f>O290*H290</f>
        <v>0</v>
      </c>
      <c r="Q290" s="135">
        <v>2.5999999999999998E-4</v>
      </c>
      <c r="R290" s="135">
        <f>Q290*H290</f>
        <v>7.7999999999999988E-4</v>
      </c>
      <c r="S290" s="135">
        <v>0</v>
      </c>
      <c r="T290" s="136">
        <f>S290*H290</f>
        <v>0</v>
      </c>
      <c r="AR290" s="137" t="s">
        <v>228</v>
      </c>
      <c r="AT290" s="137" t="s">
        <v>128</v>
      </c>
      <c r="AU290" s="137" t="s">
        <v>79</v>
      </c>
      <c r="AY290" s="16" t="s">
        <v>126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6" t="s">
        <v>77</v>
      </c>
      <c r="BK290" s="138">
        <f>ROUND(I290*H290,2)</f>
        <v>0</v>
      </c>
      <c r="BL290" s="16" t="s">
        <v>228</v>
      </c>
      <c r="BM290" s="137" t="s">
        <v>479</v>
      </c>
    </row>
    <row r="291" spans="2:65" s="1" customFormat="1" ht="11.25">
      <c r="B291" s="31"/>
      <c r="D291" s="139" t="s">
        <v>135</v>
      </c>
      <c r="F291" s="140" t="s">
        <v>480</v>
      </c>
      <c r="I291" s="141"/>
      <c r="L291" s="31"/>
      <c r="M291" s="142"/>
      <c r="T291" s="52"/>
      <c r="AT291" s="16" t="s">
        <v>135</v>
      </c>
      <c r="AU291" s="16" t="s">
        <v>79</v>
      </c>
    </row>
    <row r="292" spans="2:65" s="12" customFormat="1" ht="11.25">
      <c r="B292" s="143"/>
      <c r="D292" s="144" t="s">
        <v>137</v>
      </c>
      <c r="E292" s="145" t="s">
        <v>19</v>
      </c>
      <c r="F292" s="146" t="s">
        <v>481</v>
      </c>
      <c r="H292" s="147">
        <v>3</v>
      </c>
      <c r="I292" s="148"/>
      <c r="L292" s="143"/>
      <c r="M292" s="149"/>
      <c r="T292" s="150"/>
      <c r="AT292" s="145" t="s">
        <v>137</v>
      </c>
      <c r="AU292" s="145" t="s">
        <v>79</v>
      </c>
      <c r="AV292" s="12" t="s">
        <v>79</v>
      </c>
      <c r="AW292" s="12" t="s">
        <v>31</v>
      </c>
      <c r="AX292" s="12" t="s">
        <v>69</v>
      </c>
      <c r="AY292" s="145" t="s">
        <v>126</v>
      </c>
    </row>
    <row r="293" spans="2:65" s="13" customFormat="1" ht="11.25">
      <c r="B293" s="151"/>
      <c r="D293" s="144" t="s">
        <v>137</v>
      </c>
      <c r="E293" s="152" t="s">
        <v>19</v>
      </c>
      <c r="F293" s="153" t="s">
        <v>140</v>
      </c>
      <c r="H293" s="154">
        <v>3</v>
      </c>
      <c r="I293" s="155"/>
      <c r="L293" s="151"/>
      <c r="M293" s="156"/>
      <c r="T293" s="157"/>
      <c r="AT293" s="152" t="s">
        <v>137</v>
      </c>
      <c r="AU293" s="152" t="s">
        <v>79</v>
      </c>
      <c r="AV293" s="13" t="s">
        <v>133</v>
      </c>
      <c r="AW293" s="13" t="s">
        <v>31</v>
      </c>
      <c r="AX293" s="13" t="s">
        <v>77</v>
      </c>
      <c r="AY293" s="152" t="s">
        <v>126</v>
      </c>
    </row>
    <row r="294" spans="2:65" s="1" customFormat="1" ht="24.2" customHeight="1">
      <c r="B294" s="31"/>
      <c r="C294" s="160" t="s">
        <v>482</v>
      </c>
      <c r="D294" s="160" t="s">
        <v>421</v>
      </c>
      <c r="E294" s="161" t="s">
        <v>483</v>
      </c>
      <c r="F294" s="162" t="s">
        <v>484</v>
      </c>
      <c r="G294" s="163" t="s">
        <v>176</v>
      </c>
      <c r="H294" s="164">
        <v>3</v>
      </c>
      <c r="I294" s="165"/>
      <c r="J294" s="166">
        <f>ROUND(I294*H294,2)</f>
        <v>0</v>
      </c>
      <c r="K294" s="162" t="s">
        <v>132</v>
      </c>
      <c r="L294" s="167"/>
      <c r="M294" s="168" t="s">
        <v>19</v>
      </c>
      <c r="N294" s="169" t="s">
        <v>40</v>
      </c>
      <c r="P294" s="135">
        <f>O294*H294</f>
        <v>0</v>
      </c>
      <c r="Q294" s="135">
        <v>4.0280000000000003E-2</v>
      </c>
      <c r="R294" s="135">
        <f>Q294*H294</f>
        <v>0.12084</v>
      </c>
      <c r="S294" s="135">
        <v>0</v>
      </c>
      <c r="T294" s="136">
        <f>S294*H294</f>
        <v>0</v>
      </c>
      <c r="AR294" s="137" t="s">
        <v>318</v>
      </c>
      <c r="AT294" s="137" t="s">
        <v>421</v>
      </c>
      <c r="AU294" s="137" t="s">
        <v>79</v>
      </c>
      <c r="AY294" s="16" t="s">
        <v>126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6" t="s">
        <v>77</v>
      </c>
      <c r="BK294" s="138">
        <f>ROUND(I294*H294,2)</f>
        <v>0</v>
      </c>
      <c r="BL294" s="16" t="s">
        <v>228</v>
      </c>
      <c r="BM294" s="137" t="s">
        <v>485</v>
      </c>
    </row>
    <row r="295" spans="2:65" s="12" customFormat="1" ht="11.25">
      <c r="B295" s="143"/>
      <c r="D295" s="144" t="s">
        <v>137</v>
      </c>
      <c r="E295" s="145" t="s">
        <v>19</v>
      </c>
      <c r="F295" s="146" t="s">
        <v>481</v>
      </c>
      <c r="H295" s="147">
        <v>3</v>
      </c>
      <c r="I295" s="148"/>
      <c r="L295" s="143"/>
      <c r="M295" s="149"/>
      <c r="T295" s="150"/>
      <c r="AT295" s="145" t="s">
        <v>137</v>
      </c>
      <c r="AU295" s="145" t="s">
        <v>79</v>
      </c>
      <c r="AV295" s="12" t="s">
        <v>79</v>
      </c>
      <c r="AW295" s="12" t="s">
        <v>31</v>
      </c>
      <c r="AX295" s="12" t="s">
        <v>69</v>
      </c>
      <c r="AY295" s="145" t="s">
        <v>126</v>
      </c>
    </row>
    <row r="296" spans="2:65" s="13" customFormat="1" ht="11.25">
      <c r="B296" s="151"/>
      <c r="D296" s="144" t="s">
        <v>137</v>
      </c>
      <c r="E296" s="152" t="s">
        <v>19</v>
      </c>
      <c r="F296" s="153" t="s">
        <v>140</v>
      </c>
      <c r="H296" s="154">
        <v>3</v>
      </c>
      <c r="I296" s="155"/>
      <c r="L296" s="151"/>
      <c r="M296" s="156"/>
      <c r="T296" s="157"/>
      <c r="AT296" s="152" t="s">
        <v>137</v>
      </c>
      <c r="AU296" s="152" t="s">
        <v>79</v>
      </c>
      <c r="AV296" s="13" t="s">
        <v>133</v>
      </c>
      <c r="AW296" s="13" t="s">
        <v>31</v>
      </c>
      <c r="AX296" s="13" t="s">
        <v>77</v>
      </c>
      <c r="AY296" s="152" t="s">
        <v>126</v>
      </c>
    </row>
    <row r="297" spans="2:65" s="1" customFormat="1" ht="24.2" customHeight="1">
      <c r="B297" s="31"/>
      <c r="C297" s="126" t="s">
        <v>486</v>
      </c>
      <c r="D297" s="126" t="s">
        <v>128</v>
      </c>
      <c r="E297" s="127" t="s">
        <v>487</v>
      </c>
      <c r="F297" s="128" t="s">
        <v>488</v>
      </c>
      <c r="G297" s="129" t="s">
        <v>309</v>
      </c>
      <c r="H297" s="130">
        <v>3</v>
      </c>
      <c r="I297" s="131"/>
      <c r="J297" s="132">
        <f>ROUND(I297*H297,2)</f>
        <v>0</v>
      </c>
      <c r="K297" s="128" t="s">
        <v>132</v>
      </c>
      <c r="L297" s="31"/>
      <c r="M297" s="133" t="s">
        <v>19</v>
      </c>
      <c r="N297" s="134" t="s">
        <v>40</v>
      </c>
      <c r="P297" s="135">
        <f>O297*H297</f>
        <v>0</v>
      </c>
      <c r="Q297" s="135">
        <v>8.7000000000000001E-4</v>
      </c>
      <c r="R297" s="135">
        <f>Q297*H297</f>
        <v>2.6099999999999999E-3</v>
      </c>
      <c r="S297" s="135">
        <v>0</v>
      </c>
      <c r="T297" s="136">
        <f>S297*H297</f>
        <v>0</v>
      </c>
      <c r="AR297" s="137" t="s">
        <v>228</v>
      </c>
      <c r="AT297" s="137" t="s">
        <v>128</v>
      </c>
      <c r="AU297" s="137" t="s">
        <v>79</v>
      </c>
      <c r="AY297" s="16" t="s">
        <v>126</v>
      </c>
      <c r="BE297" s="138">
        <f>IF(N297="základní",J297,0)</f>
        <v>0</v>
      </c>
      <c r="BF297" s="138">
        <f>IF(N297="snížená",J297,0)</f>
        <v>0</v>
      </c>
      <c r="BG297" s="138">
        <f>IF(N297="zákl. přenesená",J297,0)</f>
        <v>0</v>
      </c>
      <c r="BH297" s="138">
        <f>IF(N297="sníž. přenesená",J297,0)</f>
        <v>0</v>
      </c>
      <c r="BI297" s="138">
        <f>IF(N297="nulová",J297,0)</f>
        <v>0</v>
      </c>
      <c r="BJ297" s="16" t="s">
        <v>77</v>
      </c>
      <c r="BK297" s="138">
        <f>ROUND(I297*H297,2)</f>
        <v>0</v>
      </c>
      <c r="BL297" s="16" t="s">
        <v>228</v>
      </c>
      <c r="BM297" s="137" t="s">
        <v>489</v>
      </c>
    </row>
    <row r="298" spans="2:65" s="1" customFormat="1" ht="11.25">
      <c r="B298" s="31"/>
      <c r="D298" s="139" t="s">
        <v>135</v>
      </c>
      <c r="F298" s="140" t="s">
        <v>490</v>
      </c>
      <c r="I298" s="141"/>
      <c r="L298" s="31"/>
      <c r="M298" s="142"/>
      <c r="T298" s="52"/>
      <c r="AT298" s="16" t="s">
        <v>135</v>
      </c>
      <c r="AU298" s="16" t="s">
        <v>79</v>
      </c>
    </row>
    <row r="299" spans="2:65" s="1" customFormat="1" ht="24.2" customHeight="1">
      <c r="B299" s="31"/>
      <c r="C299" s="160" t="s">
        <v>491</v>
      </c>
      <c r="D299" s="160" t="s">
        <v>421</v>
      </c>
      <c r="E299" s="161" t="s">
        <v>492</v>
      </c>
      <c r="F299" s="162" t="s">
        <v>493</v>
      </c>
      <c r="G299" s="163" t="s">
        <v>176</v>
      </c>
      <c r="H299" s="164">
        <v>4.9980000000000002</v>
      </c>
      <c r="I299" s="165"/>
      <c r="J299" s="166">
        <f>ROUND(I299*H299,2)</f>
        <v>0</v>
      </c>
      <c r="K299" s="162" t="s">
        <v>19</v>
      </c>
      <c r="L299" s="167"/>
      <c r="M299" s="168" t="s">
        <v>19</v>
      </c>
      <c r="N299" s="169" t="s">
        <v>40</v>
      </c>
      <c r="P299" s="135">
        <f>O299*H299</f>
        <v>0</v>
      </c>
      <c r="Q299" s="135">
        <v>2.5440000000000001E-2</v>
      </c>
      <c r="R299" s="135">
        <f>Q299*H299</f>
        <v>0.12714912</v>
      </c>
      <c r="S299" s="135">
        <v>0</v>
      </c>
      <c r="T299" s="136">
        <f>S299*H299</f>
        <v>0</v>
      </c>
      <c r="AR299" s="137" t="s">
        <v>318</v>
      </c>
      <c r="AT299" s="137" t="s">
        <v>421</v>
      </c>
      <c r="AU299" s="137" t="s">
        <v>79</v>
      </c>
      <c r="AY299" s="16" t="s">
        <v>126</v>
      </c>
      <c r="BE299" s="138">
        <f>IF(N299="základní",J299,0)</f>
        <v>0</v>
      </c>
      <c r="BF299" s="138">
        <f>IF(N299="snížená",J299,0)</f>
        <v>0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6" t="s">
        <v>77</v>
      </c>
      <c r="BK299" s="138">
        <f>ROUND(I299*H299,2)</f>
        <v>0</v>
      </c>
      <c r="BL299" s="16" t="s">
        <v>228</v>
      </c>
      <c r="BM299" s="137" t="s">
        <v>494</v>
      </c>
    </row>
    <row r="300" spans="2:65" s="12" customFormat="1" ht="11.25">
      <c r="B300" s="143"/>
      <c r="D300" s="144" t="s">
        <v>137</v>
      </c>
      <c r="E300" s="145" t="s">
        <v>19</v>
      </c>
      <c r="F300" s="146" t="s">
        <v>495</v>
      </c>
      <c r="H300" s="147">
        <v>4.9980000000000002</v>
      </c>
      <c r="I300" s="148"/>
      <c r="L300" s="143"/>
      <c r="M300" s="149"/>
      <c r="T300" s="150"/>
      <c r="AT300" s="145" t="s">
        <v>137</v>
      </c>
      <c r="AU300" s="145" t="s">
        <v>79</v>
      </c>
      <c r="AV300" s="12" t="s">
        <v>79</v>
      </c>
      <c r="AW300" s="12" t="s">
        <v>31</v>
      </c>
      <c r="AX300" s="12" t="s">
        <v>69</v>
      </c>
      <c r="AY300" s="145" t="s">
        <v>126</v>
      </c>
    </row>
    <row r="301" spans="2:65" s="13" customFormat="1" ht="11.25">
      <c r="B301" s="151"/>
      <c r="D301" s="144" t="s">
        <v>137</v>
      </c>
      <c r="E301" s="152" t="s">
        <v>19</v>
      </c>
      <c r="F301" s="153" t="s">
        <v>140</v>
      </c>
      <c r="H301" s="154">
        <v>4.9980000000000002</v>
      </c>
      <c r="I301" s="155"/>
      <c r="L301" s="151"/>
      <c r="M301" s="156"/>
      <c r="T301" s="157"/>
      <c r="AT301" s="152" t="s">
        <v>137</v>
      </c>
      <c r="AU301" s="152" t="s">
        <v>79</v>
      </c>
      <c r="AV301" s="13" t="s">
        <v>133</v>
      </c>
      <c r="AW301" s="13" t="s">
        <v>31</v>
      </c>
      <c r="AX301" s="13" t="s">
        <v>77</v>
      </c>
      <c r="AY301" s="152" t="s">
        <v>126</v>
      </c>
    </row>
    <row r="302" spans="2:65" s="1" customFormat="1" ht="49.15" customHeight="1">
      <c r="B302" s="31"/>
      <c r="C302" s="126" t="s">
        <v>496</v>
      </c>
      <c r="D302" s="126" t="s">
        <v>128</v>
      </c>
      <c r="E302" s="127" t="s">
        <v>497</v>
      </c>
      <c r="F302" s="128" t="s">
        <v>498</v>
      </c>
      <c r="G302" s="129" t="s">
        <v>398</v>
      </c>
      <c r="H302" s="159"/>
      <c r="I302" s="131"/>
      <c r="J302" s="132">
        <f>ROUND(I302*H302,2)</f>
        <v>0</v>
      </c>
      <c r="K302" s="128" t="s">
        <v>132</v>
      </c>
      <c r="L302" s="31"/>
      <c r="M302" s="133" t="s">
        <v>19</v>
      </c>
      <c r="N302" s="134" t="s">
        <v>40</v>
      </c>
      <c r="P302" s="135">
        <f>O302*H302</f>
        <v>0</v>
      </c>
      <c r="Q302" s="135">
        <v>0</v>
      </c>
      <c r="R302" s="135">
        <f>Q302*H302</f>
        <v>0</v>
      </c>
      <c r="S302" s="135">
        <v>0</v>
      </c>
      <c r="T302" s="136">
        <f>S302*H302</f>
        <v>0</v>
      </c>
      <c r="AR302" s="137" t="s">
        <v>228</v>
      </c>
      <c r="AT302" s="137" t="s">
        <v>128</v>
      </c>
      <c r="AU302" s="137" t="s">
        <v>79</v>
      </c>
      <c r="AY302" s="16" t="s">
        <v>126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6" t="s">
        <v>77</v>
      </c>
      <c r="BK302" s="138">
        <f>ROUND(I302*H302,2)</f>
        <v>0</v>
      </c>
      <c r="BL302" s="16" t="s">
        <v>228</v>
      </c>
      <c r="BM302" s="137" t="s">
        <v>499</v>
      </c>
    </row>
    <row r="303" spans="2:65" s="1" customFormat="1" ht="11.25">
      <c r="B303" s="31"/>
      <c r="D303" s="139" t="s">
        <v>135</v>
      </c>
      <c r="F303" s="140" t="s">
        <v>500</v>
      </c>
      <c r="I303" s="141"/>
      <c r="L303" s="31"/>
      <c r="M303" s="142"/>
      <c r="T303" s="52"/>
      <c r="AT303" s="16" t="s">
        <v>135</v>
      </c>
      <c r="AU303" s="16" t="s">
        <v>79</v>
      </c>
    </row>
    <row r="304" spans="2:65" s="11" customFormat="1" ht="22.9" customHeight="1">
      <c r="B304" s="114"/>
      <c r="D304" s="115" t="s">
        <v>68</v>
      </c>
      <c r="E304" s="124" t="s">
        <v>501</v>
      </c>
      <c r="F304" s="124" t="s">
        <v>502</v>
      </c>
      <c r="I304" s="117"/>
      <c r="J304" s="125">
        <f>BK304</f>
        <v>0</v>
      </c>
      <c r="L304" s="114"/>
      <c r="M304" s="119"/>
      <c r="P304" s="120">
        <f>SUM(P305:P374)</f>
        <v>0</v>
      </c>
      <c r="R304" s="120">
        <f>SUM(R305:R374)</f>
        <v>2.5954221239999993</v>
      </c>
      <c r="T304" s="121">
        <f>SUM(T305:T374)</f>
        <v>3.2000000000000002E-3</v>
      </c>
      <c r="AR304" s="115" t="s">
        <v>79</v>
      </c>
      <c r="AT304" s="122" t="s">
        <v>68</v>
      </c>
      <c r="AU304" s="122" t="s">
        <v>77</v>
      </c>
      <c r="AY304" s="115" t="s">
        <v>126</v>
      </c>
      <c r="BK304" s="123">
        <f>SUM(BK305:BK374)</f>
        <v>0</v>
      </c>
    </row>
    <row r="305" spans="2:65" s="1" customFormat="1" ht="24.2" customHeight="1">
      <c r="B305" s="31"/>
      <c r="C305" s="126" t="s">
        <v>503</v>
      </c>
      <c r="D305" s="126" t="s">
        <v>128</v>
      </c>
      <c r="E305" s="127" t="s">
        <v>504</v>
      </c>
      <c r="F305" s="128" t="s">
        <v>505</v>
      </c>
      <c r="G305" s="129" t="s">
        <v>231</v>
      </c>
      <c r="H305" s="130">
        <v>2.6</v>
      </c>
      <c r="I305" s="131"/>
      <c r="J305" s="132">
        <f>ROUND(I305*H305,2)</f>
        <v>0</v>
      </c>
      <c r="K305" s="128" t="s">
        <v>132</v>
      </c>
      <c r="L305" s="31"/>
      <c r="M305" s="133" t="s">
        <v>19</v>
      </c>
      <c r="N305" s="134" t="s">
        <v>40</v>
      </c>
      <c r="P305" s="135">
        <f>O305*H305</f>
        <v>0</v>
      </c>
      <c r="Q305" s="135">
        <v>8.0000000000000007E-5</v>
      </c>
      <c r="R305" s="135">
        <f>Q305*H305</f>
        <v>2.0800000000000001E-4</v>
      </c>
      <c r="S305" s="135">
        <v>0</v>
      </c>
      <c r="T305" s="136">
        <f>S305*H305</f>
        <v>0</v>
      </c>
      <c r="AR305" s="137" t="s">
        <v>228</v>
      </c>
      <c r="AT305" s="137" t="s">
        <v>128</v>
      </c>
      <c r="AU305" s="137" t="s">
        <v>79</v>
      </c>
      <c r="AY305" s="16" t="s">
        <v>126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6" t="s">
        <v>77</v>
      </c>
      <c r="BK305" s="138">
        <f>ROUND(I305*H305,2)</f>
        <v>0</v>
      </c>
      <c r="BL305" s="16" t="s">
        <v>228</v>
      </c>
      <c r="BM305" s="137" t="s">
        <v>506</v>
      </c>
    </row>
    <row r="306" spans="2:65" s="1" customFormat="1" ht="11.25">
      <c r="B306" s="31"/>
      <c r="D306" s="139" t="s">
        <v>135</v>
      </c>
      <c r="F306" s="140" t="s">
        <v>507</v>
      </c>
      <c r="I306" s="141"/>
      <c r="L306" s="31"/>
      <c r="M306" s="142"/>
      <c r="T306" s="52"/>
      <c r="AT306" s="16" t="s">
        <v>135</v>
      </c>
      <c r="AU306" s="16" t="s">
        <v>79</v>
      </c>
    </row>
    <row r="307" spans="2:65" s="12" customFormat="1" ht="11.25">
      <c r="B307" s="143"/>
      <c r="D307" s="144" t="s">
        <v>137</v>
      </c>
      <c r="E307" s="145" t="s">
        <v>19</v>
      </c>
      <c r="F307" s="146" t="s">
        <v>508</v>
      </c>
      <c r="H307" s="147">
        <v>2.6</v>
      </c>
      <c r="I307" s="148"/>
      <c r="L307" s="143"/>
      <c r="M307" s="149"/>
      <c r="T307" s="150"/>
      <c r="AT307" s="145" t="s">
        <v>137</v>
      </c>
      <c r="AU307" s="145" t="s">
        <v>79</v>
      </c>
      <c r="AV307" s="12" t="s">
        <v>79</v>
      </c>
      <c r="AW307" s="12" t="s">
        <v>31</v>
      </c>
      <c r="AX307" s="12" t="s">
        <v>69</v>
      </c>
      <c r="AY307" s="145" t="s">
        <v>126</v>
      </c>
    </row>
    <row r="308" spans="2:65" s="13" customFormat="1" ht="11.25">
      <c r="B308" s="151"/>
      <c r="D308" s="144" t="s">
        <v>137</v>
      </c>
      <c r="E308" s="152" t="s">
        <v>19</v>
      </c>
      <c r="F308" s="153" t="s">
        <v>140</v>
      </c>
      <c r="H308" s="154">
        <v>2.6</v>
      </c>
      <c r="I308" s="155"/>
      <c r="L308" s="151"/>
      <c r="M308" s="156"/>
      <c r="T308" s="157"/>
      <c r="AT308" s="152" t="s">
        <v>137</v>
      </c>
      <c r="AU308" s="152" t="s">
        <v>79</v>
      </c>
      <c r="AV308" s="13" t="s">
        <v>133</v>
      </c>
      <c r="AW308" s="13" t="s">
        <v>31</v>
      </c>
      <c r="AX308" s="13" t="s">
        <v>77</v>
      </c>
      <c r="AY308" s="152" t="s">
        <v>126</v>
      </c>
    </row>
    <row r="309" spans="2:65" s="1" customFormat="1" ht="21.75" customHeight="1">
      <c r="B309" s="31"/>
      <c r="C309" s="160" t="s">
        <v>509</v>
      </c>
      <c r="D309" s="160" t="s">
        <v>421</v>
      </c>
      <c r="E309" s="161" t="s">
        <v>510</v>
      </c>
      <c r="F309" s="162" t="s">
        <v>511</v>
      </c>
      <c r="G309" s="163" t="s">
        <v>150</v>
      </c>
      <c r="H309" s="164">
        <v>2.4E-2</v>
      </c>
      <c r="I309" s="165"/>
      <c r="J309" s="166">
        <f>ROUND(I309*H309,2)</f>
        <v>0</v>
      </c>
      <c r="K309" s="162" t="s">
        <v>132</v>
      </c>
      <c r="L309" s="167"/>
      <c r="M309" s="168" t="s">
        <v>19</v>
      </c>
      <c r="N309" s="169" t="s">
        <v>40</v>
      </c>
      <c r="P309" s="135">
        <f>O309*H309</f>
        <v>0</v>
      </c>
      <c r="Q309" s="135">
        <v>1</v>
      </c>
      <c r="R309" s="135">
        <f>Q309*H309</f>
        <v>2.4E-2</v>
      </c>
      <c r="S309" s="135">
        <v>0</v>
      </c>
      <c r="T309" s="136">
        <f>S309*H309</f>
        <v>0</v>
      </c>
      <c r="AR309" s="137" t="s">
        <v>318</v>
      </c>
      <c r="AT309" s="137" t="s">
        <v>421</v>
      </c>
      <c r="AU309" s="137" t="s">
        <v>79</v>
      </c>
      <c r="AY309" s="16" t="s">
        <v>126</v>
      </c>
      <c r="BE309" s="138">
        <f>IF(N309="základní",J309,0)</f>
        <v>0</v>
      </c>
      <c r="BF309" s="138">
        <f>IF(N309="snížená",J309,0)</f>
        <v>0</v>
      </c>
      <c r="BG309" s="138">
        <f>IF(N309="zákl. přenesená",J309,0)</f>
        <v>0</v>
      </c>
      <c r="BH309" s="138">
        <f>IF(N309="sníž. přenesená",J309,0)</f>
        <v>0</v>
      </c>
      <c r="BI309" s="138">
        <f>IF(N309="nulová",J309,0)</f>
        <v>0</v>
      </c>
      <c r="BJ309" s="16" t="s">
        <v>77</v>
      </c>
      <c r="BK309" s="138">
        <f>ROUND(I309*H309,2)</f>
        <v>0</v>
      </c>
      <c r="BL309" s="16" t="s">
        <v>228</v>
      </c>
      <c r="BM309" s="137" t="s">
        <v>512</v>
      </c>
    </row>
    <row r="310" spans="2:65" s="1" customFormat="1" ht="24.2" customHeight="1">
      <c r="B310" s="31"/>
      <c r="C310" s="126" t="s">
        <v>513</v>
      </c>
      <c r="D310" s="126" t="s">
        <v>128</v>
      </c>
      <c r="E310" s="127" t="s">
        <v>514</v>
      </c>
      <c r="F310" s="128" t="s">
        <v>515</v>
      </c>
      <c r="G310" s="129" t="s">
        <v>309</v>
      </c>
      <c r="H310" s="130">
        <v>4</v>
      </c>
      <c r="I310" s="131"/>
      <c r="J310" s="132">
        <f>ROUND(I310*H310,2)</f>
        <v>0</v>
      </c>
      <c r="K310" s="128" t="s">
        <v>132</v>
      </c>
      <c r="L310" s="31"/>
      <c r="M310" s="133" t="s">
        <v>19</v>
      </c>
      <c r="N310" s="134" t="s">
        <v>40</v>
      </c>
      <c r="P310" s="135">
        <f>O310*H310</f>
        <v>0</v>
      </c>
      <c r="Q310" s="135">
        <v>6.7000000000000002E-4</v>
      </c>
      <c r="R310" s="135">
        <f>Q310*H310</f>
        <v>2.6800000000000001E-3</v>
      </c>
      <c r="S310" s="135">
        <v>0</v>
      </c>
      <c r="T310" s="136">
        <f>S310*H310</f>
        <v>0</v>
      </c>
      <c r="AR310" s="137" t="s">
        <v>228</v>
      </c>
      <c r="AT310" s="137" t="s">
        <v>128</v>
      </c>
      <c r="AU310" s="137" t="s">
        <v>79</v>
      </c>
      <c r="AY310" s="16" t="s">
        <v>126</v>
      </c>
      <c r="BE310" s="138">
        <f>IF(N310="základní",J310,0)</f>
        <v>0</v>
      </c>
      <c r="BF310" s="138">
        <f>IF(N310="snížená",J310,0)</f>
        <v>0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6" t="s">
        <v>77</v>
      </c>
      <c r="BK310" s="138">
        <f>ROUND(I310*H310,2)</f>
        <v>0</v>
      </c>
      <c r="BL310" s="16" t="s">
        <v>228</v>
      </c>
      <c r="BM310" s="137" t="s">
        <v>516</v>
      </c>
    </row>
    <row r="311" spans="2:65" s="1" customFormat="1" ht="11.25">
      <c r="B311" s="31"/>
      <c r="D311" s="139" t="s">
        <v>135</v>
      </c>
      <c r="F311" s="140" t="s">
        <v>517</v>
      </c>
      <c r="I311" s="141"/>
      <c r="L311" s="31"/>
      <c r="M311" s="142"/>
      <c r="T311" s="52"/>
      <c r="AT311" s="16" t="s">
        <v>135</v>
      </c>
      <c r="AU311" s="16" t="s">
        <v>79</v>
      </c>
    </row>
    <row r="312" spans="2:65" s="1" customFormat="1" ht="24.2" customHeight="1">
      <c r="B312" s="31"/>
      <c r="C312" s="160" t="s">
        <v>518</v>
      </c>
      <c r="D312" s="160" t="s">
        <v>421</v>
      </c>
      <c r="E312" s="161" t="s">
        <v>519</v>
      </c>
      <c r="F312" s="162" t="s">
        <v>520</v>
      </c>
      <c r="G312" s="163" t="s">
        <v>309</v>
      </c>
      <c r="H312" s="164">
        <v>4</v>
      </c>
      <c r="I312" s="165"/>
      <c r="J312" s="166">
        <f>ROUND(I312*H312,2)</f>
        <v>0</v>
      </c>
      <c r="K312" s="162" t="s">
        <v>132</v>
      </c>
      <c r="L312" s="167"/>
      <c r="M312" s="168" t="s">
        <v>19</v>
      </c>
      <c r="N312" s="169" t="s">
        <v>40</v>
      </c>
      <c r="P312" s="135">
        <f>O312*H312</f>
        <v>0</v>
      </c>
      <c r="Q312" s="135">
        <v>5.1000000000000004E-3</v>
      </c>
      <c r="R312" s="135">
        <f>Q312*H312</f>
        <v>2.0400000000000001E-2</v>
      </c>
      <c r="S312" s="135">
        <v>0</v>
      </c>
      <c r="T312" s="136">
        <f>S312*H312</f>
        <v>0</v>
      </c>
      <c r="AR312" s="137" t="s">
        <v>318</v>
      </c>
      <c r="AT312" s="137" t="s">
        <v>421</v>
      </c>
      <c r="AU312" s="137" t="s">
        <v>79</v>
      </c>
      <c r="AY312" s="16" t="s">
        <v>126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6" t="s">
        <v>77</v>
      </c>
      <c r="BK312" s="138">
        <f>ROUND(I312*H312,2)</f>
        <v>0</v>
      </c>
      <c r="BL312" s="16" t="s">
        <v>228</v>
      </c>
      <c r="BM312" s="137" t="s">
        <v>521</v>
      </c>
    </row>
    <row r="313" spans="2:65" s="1" customFormat="1" ht="24.2" customHeight="1">
      <c r="B313" s="31"/>
      <c r="C313" s="126" t="s">
        <v>522</v>
      </c>
      <c r="D313" s="126" t="s">
        <v>128</v>
      </c>
      <c r="E313" s="127" t="s">
        <v>523</v>
      </c>
      <c r="F313" s="128" t="s">
        <v>524</v>
      </c>
      <c r="G313" s="129" t="s">
        <v>176</v>
      </c>
      <c r="H313" s="130">
        <v>87.983999999999995</v>
      </c>
      <c r="I313" s="131"/>
      <c r="J313" s="132">
        <f>ROUND(I313*H313,2)</f>
        <v>0</v>
      </c>
      <c r="K313" s="128" t="s">
        <v>132</v>
      </c>
      <c r="L313" s="31"/>
      <c r="M313" s="133" t="s">
        <v>19</v>
      </c>
      <c r="N313" s="134" t="s">
        <v>40</v>
      </c>
      <c r="P313" s="135">
        <f>O313*H313</f>
        <v>0</v>
      </c>
      <c r="Q313" s="135">
        <v>1.1E-5</v>
      </c>
      <c r="R313" s="135">
        <f>Q313*H313</f>
        <v>9.6782399999999994E-4</v>
      </c>
      <c r="S313" s="135">
        <v>0</v>
      </c>
      <c r="T313" s="136">
        <f>S313*H313</f>
        <v>0</v>
      </c>
      <c r="AR313" s="137" t="s">
        <v>228</v>
      </c>
      <c r="AT313" s="137" t="s">
        <v>128</v>
      </c>
      <c r="AU313" s="137" t="s">
        <v>79</v>
      </c>
      <c r="AY313" s="16" t="s">
        <v>126</v>
      </c>
      <c r="BE313" s="138">
        <f>IF(N313="základní",J313,0)</f>
        <v>0</v>
      </c>
      <c r="BF313" s="138">
        <f>IF(N313="snížená",J313,0)</f>
        <v>0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6" t="s">
        <v>77</v>
      </c>
      <c r="BK313" s="138">
        <f>ROUND(I313*H313,2)</f>
        <v>0</v>
      </c>
      <c r="BL313" s="16" t="s">
        <v>228</v>
      </c>
      <c r="BM313" s="137" t="s">
        <v>525</v>
      </c>
    </row>
    <row r="314" spans="2:65" s="1" customFormat="1" ht="11.25">
      <c r="B314" s="31"/>
      <c r="D314" s="139" t="s">
        <v>135</v>
      </c>
      <c r="F314" s="140" t="s">
        <v>526</v>
      </c>
      <c r="I314" s="141"/>
      <c r="L314" s="31"/>
      <c r="M314" s="142"/>
      <c r="T314" s="52"/>
      <c r="AT314" s="16" t="s">
        <v>135</v>
      </c>
      <c r="AU314" s="16" t="s">
        <v>79</v>
      </c>
    </row>
    <row r="315" spans="2:65" s="12" customFormat="1" ht="11.25">
      <c r="B315" s="143"/>
      <c r="D315" s="144" t="s">
        <v>137</v>
      </c>
      <c r="E315" s="145" t="s">
        <v>19</v>
      </c>
      <c r="F315" s="146" t="s">
        <v>468</v>
      </c>
      <c r="H315" s="147">
        <v>87.983999999999995</v>
      </c>
      <c r="I315" s="148"/>
      <c r="L315" s="143"/>
      <c r="M315" s="149"/>
      <c r="T315" s="150"/>
      <c r="AT315" s="145" t="s">
        <v>137</v>
      </c>
      <c r="AU315" s="145" t="s">
        <v>79</v>
      </c>
      <c r="AV315" s="12" t="s">
        <v>79</v>
      </c>
      <c r="AW315" s="12" t="s">
        <v>31</v>
      </c>
      <c r="AX315" s="12" t="s">
        <v>69</v>
      </c>
      <c r="AY315" s="145" t="s">
        <v>126</v>
      </c>
    </row>
    <row r="316" spans="2:65" s="13" customFormat="1" ht="11.25">
      <c r="B316" s="151"/>
      <c r="D316" s="144" t="s">
        <v>137</v>
      </c>
      <c r="E316" s="152" t="s">
        <v>19</v>
      </c>
      <c r="F316" s="153" t="s">
        <v>140</v>
      </c>
      <c r="H316" s="154">
        <v>87.983999999999995</v>
      </c>
      <c r="I316" s="155"/>
      <c r="L316" s="151"/>
      <c r="M316" s="156"/>
      <c r="T316" s="157"/>
      <c r="AT316" s="152" t="s">
        <v>137</v>
      </c>
      <c r="AU316" s="152" t="s">
        <v>79</v>
      </c>
      <c r="AV316" s="13" t="s">
        <v>133</v>
      </c>
      <c r="AW316" s="13" t="s">
        <v>31</v>
      </c>
      <c r="AX316" s="13" t="s">
        <v>77</v>
      </c>
      <c r="AY316" s="152" t="s">
        <v>126</v>
      </c>
    </row>
    <row r="317" spans="2:65" s="1" customFormat="1" ht="16.5" customHeight="1">
      <c r="B317" s="31"/>
      <c r="C317" s="160" t="s">
        <v>527</v>
      </c>
      <c r="D317" s="160" t="s">
        <v>421</v>
      </c>
      <c r="E317" s="161" t="s">
        <v>528</v>
      </c>
      <c r="F317" s="162" t="s">
        <v>529</v>
      </c>
      <c r="G317" s="163" t="s">
        <v>176</v>
      </c>
      <c r="H317" s="164">
        <v>92.382999999999996</v>
      </c>
      <c r="I317" s="165"/>
      <c r="J317" s="166">
        <f>ROUND(I317*H317,2)</f>
        <v>0</v>
      </c>
      <c r="K317" s="162" t="s">
        <v>132</v>
      </c>
      <c r="L317" s="167"/>
      <c r="M317" s="168" t="s">
        <v>19</v>
      </c>
      <c r="N317" s="169" t="s">
        <v>40</v>
      </c>
      <c r="P317" s="135">
        <f>O317*H317</f>
        <v>0</v>
      </c>
      <c r="Q317" s="135">
        <v>4.8999999999999998E-3</v>
      </c>
      <c r="R317" s="135">
        <f>Q317*H317</f>
        <v>0.45267669999999999</v>
      </c>
      <c r="S317" s="135">
        <v>0</v>
      </c>
      <c r="T317" s="136">
        <f>S317*H317</f>
        <v>0</v>
      </c>
      <c r="AR317" s="137" t="s">
        <v>318</v>
      </c>
      <c r="AT317" s="137" t="s">
        <v>421</v>
      </c>
      <c r="AU317" s="137" t="s">
        <v>79</v>
      </c>
      <c r="AY317" s="16" t="s">
        <v>126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6" t="s">
        <v>77</v>
      </c>
      <c r="BK317" s="138">
        <f>ROUND(I317*H317,2)</f>
        <v>0</v>
      </c>
      <c r="BL317" s="16" t="s">
        <v>228</v>
      </c>
      <c r="BM317" s="137" t="s">
        <v>530</v>
      </c>
    </row>
    <row r="318" spans="2:65" s="12" customFormat="1" ht="11.25">
      <c r="B318" s="143"/>
      <c r="D318" s="144" t="s">
        <v>137</v>
      </c>
      <c r="F318" s="146" t="s">
        <v>531</v>
      </c>
      <c r="H318" s="147">
        <v>92.382999999999996</v>
      </c>
      <c r="I318" s="148"/>
      <c r="L318" s="143"/>
      <c r="M318" s="149"/>
      <c r="T318" s="150"/>
      <c r="AT318" s="145" t="s">
        <v>137</v>
      </c>
      <c r="AU318" s="145" t="s">
        <v>79</v>
      </c>
      <c r="AV318" s="12" t="s">
        <v>79</v>
      </c>
      <c r="AW318" s="12" t="s">
        <v>4</v>
      </c>
      <c r="AX318" s="12" t="s">
        <v>77</v>
      </c>
      <c r="AY318" s="145" t="s">
        <v>126</v>
      </c>
    </row>
    <row r="319" spans="2:65" s="1" customFormat="1" ht="24.2" customHeight="1">
      <c r="B319" s="31"/>
      <c r="C319" s="126" t="s">
        <v>532</v>
      </c>
      <c r="D319" s="126" t="s">
        <v>128</v>
      </c>
      <c r="E319" s="127" t="s">
        <v>533</v>
      </c>
      <c r="F319" s="128" t="s">
        <v>534</v>
      </c>
      <c r="G319" s="129" t="s">
        <v>176</v>
      </c>
      <c r="H319" s="130">
        <v>15</v>
      </c>
      <c r="I319" s="131"/>
      <c r="J319" s="132">
        <f>ROUND(I319*H319,2)</f>
        <v>0</v>
      </c>
      <c r="K319" s="128" t="s">
        <v>132</v>
      </c>
      <c r="L319" s="31"/>
      <c r="M319" s="133" t="s">
        <v>19</v>
      </c>
      <c r="N319" s="134" t="s">
        <v>40</v>
      </c>
      <c r="P319" s="135">
        <f>O319*H319</f>
        <v>0</v>
      </c>
      <c r="Q319" s="135">
        <v>2.0000000000000002E-5</v>
      </c>
      <c r="R319" s="135">
        <f>Q319*H319</f>
        <v>3.0000000000000003E-4</v>
      </c>
      <c r="S319" s="135">
        <v>0</v>
      </c>
      <c r="T319" s="136">
        <f>S319*H319</f>
        <v>0</v>
      </c>
      <c r="AR319" s="137" t="s">
        <v>228</v>
      </c>
      <c r="AT319" s="137" t="s">
        <v>128</v>
      </c>
      <c r="AU319" s="137" t="s">
        <v>79</v>
      </c>
      <c r="AY319" s="16" t="s">
        <v>126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6" t="s">
        <v>77</v>
      </c>
      <c r="BK319" s="138">
        <f>ROUND(I319*H319,2)</f>
        <v>0</v>
      </c>
      <c r="BL319" s="16" t="s">
        <v>228</v>
      </c>
      <c r="BM319" s="137" t="s">
        <v>535</v>
      </c>
    </row>
    <row r="320" spans="2:65" s="1" customFormat="1" ht="11.25">
      <c r="B320" s="31"/>
      <c r="D320" s="139" t="s">
        <v>135</v>
      </c>
      <c r="F320" s="140" t="s">
        <v>536</v>
      </c>
      <c r="I320" s="141"/>
      <c r="L320" s="31"/>
      <c r="M320" s="142"/>
      <c r="T320" s="52"/>
      <c r="AT320" s="16" t="s">
        <v>135</v>
      </c>
      <c r="AU320" s="16" t="s">
        <v>79</v>
      </c>
    </row>
    <row r="321" spans="2:65" s="1" customFormat="1" ht="24.2" customHeight="1">
      <c r="B321" s="31"/>
      <c r="C321" s="160" t="s">
        <v>537</v>
      </c>
      <c r="D321" s="160" t="s">
        <v>421</v>
      </c>
      <c r="E321" s="161" t="s">
        <v>538</v>
      </c>
      <c r="F321" s="162" t="s">
        <v>539</v>
      </c>
      <c r="G321" s="163" t="s">
        <v>309</v>
      </c>
      <c r="H321" s="164">
        <v>13</v>
      </c>
      <c r="I321" s="165"/>
      <c r="J321" s="166">
        <f>ROUND(I321*H321,2)</f>
        <v>0</v>
      </c>
      <c r="K321" s="162" t="s">
        <v>19</v>
      </c>
      <c r="L321" s="167"/>
      <c r="M321" s="168" t="s">
        <v>19</v>
      </c>
      <c r="N321" s="169" t="s">
        <v>40</v>
      </c>
      <c r="P321" s="135">
        <f>O321*H321</f>
        <v>0</v>
      </c>
      <c r="Q321" s="135">
        <v>2.76E-2</v>
      </c>
      <c r="R321" s="135">
        <f>Q321*H321</f>
        <v>0.35880000000000001</v>
      </c>
      <c r="S321" s="135">
        <v>0</v>
      </c>
      <c r="T321" s="136">
        <f>S321*H321</f>
        <v>0</v>
      </c>
      <c r="AR321" s="137" t="s">
        <v>318</v>
      </c>
      <c r="AT321" s="137" t="s">
        <v>421</v>
      </c>
      <c r="AU321" s="137" t="s">
        <v>79</v>
      </c>
      <c r="AY321" s="16" t="s">
        <v>126</v>
      </c>
      <c r="BE321" s="138">
        <f>IF(N321="základní",J321,0)</f>
        <v>0</v>
      </c>
      <c r="BF321" s="138">
        <f>IF(N321="snížená",J321,0)</f>
        <v>0</v>
      </c>
      <c r="BG321" s="138">
        <f>IF(N321="zákl. přenesená",J321,0)</f>
        <v>0</v>
      </c>
      <c r="BH321" s="138">
        <f>IF(N321="sníž. přenesená",J321,0)</f>
        <v>0</v>
      </c>
      <c r="BI321" s="138">
        <f>IF(N321="nulová",J321,0)</f>
        <v>0</v>
      </c>
      <c r="BJ321" s="16" t="s">
        <v>77</v>
      </c>
      <c r="BK321" s="138">
        <f>ROUND(I321*H321,2)</f>
        <v>0</v>
      </c>
      <c r="BL321" s="16" t="s">
        <v>228</v>
      </c>
      <c r="BM321" s="137" t="s">
        <v>540</v>
      </c>
    </row>
    <row r="322" spans="2:65" s="1" customFormat="1" ht="24.2" customHeight="1">
      <c r="B322" s="31"/>
      <c r="C322" s="126" t="s">
        <v>541</v>
      </c>
      <c r="D322" s="126" t="s">
        <v>128</v>
      </c>
      <c r="E322" s="127" t="s">
        <v>542</v>
      </c>
      <c r="F322" s="128" t="s">
        <v>543</v>
      </c>
      <c r="G322" s="129" t="s">
        <v>309</v>
      </c>
      <c r="H322" s="130">
        <v>3</v>
      </c>
      <c r="I322" s="131"/>
      <c r="J322" s="132">
        <f>ROUND(I322*H322,2)</f>
        <v>0</v>
      </c>
      <c r="K322" s="128" t="s">
        <v>132</v>
      </c>
      <c r="L322" s="31"/>
      <c r="M322" s="133" t="s">
        <v>19</v>
      </c>
      <c r="N322" s="134" t="s">
        <v>40</v>
      </c>
      <c r="P322" s="135">
        <f>O322*H322</f>
        <v>0</v>
      </c>
      <c r="Q322" s="135">
        <v>0</v>
      </c>
      <c r="R322" s="135">
        <f>Q322*H322</f>
        <v>0</v>
      </c>
      <c r="S322" s="135">
        <v>0</v>
      </c>
      <c r="T322" s="136">
        <f>S322*H322</f>
        <v>0</v>
      </c>
      <c r="AR322" s="137" t="s">
        <v>228</v>
      </c>
      <c r="AT322" s="137" t="s">
        <v>128</v>
      </c>
      <c r="AU322" s="137" t="s">
        <v>79</v>
      </c>
      <c r="AY322" s="16" t="s">
        <v>126</v>
      </c>
      <c r="BE322" s="138">
        <f>IF(N322="základní",J322,0)</f>
        <v>0</v>
      </c>
      <c r="BF322" s="138">
        <f>IF(N322="snížená",J322,0)</f>
        <v>0</v>
      </c>
      <c r="BG322" s="138">
        <f>IF(N322="zákl. přenesená",J322,0)</f>
        <v>0</v>
      </c>
      <c r="BH322" s="138">
        <f>IF(N322="sníž. přenesená",J322,0)</f>
        <v>0</v>
      </c>
      <c r="BI322" s="138">
        <f>IF(N322="nulová",J322,0)</f>
        <v>0</v>
      </c>
      <c r="BJ322" s="16" t="s">
        <v>77</v>
      </c>
      <c r="BK322" s="138">
        <f>ROUND(I322*H322,2)</f>
        <v>0</v>
      </c>
      <c r="BL322" s="16" t="s">
        <v>228</v>
      </c>
      <c r="BM322" s="137" t="s">
        <v>544</v>
      </c>
    </row>
    <row r="323" spans="2:65" s="1" customFormat="1" ht="11.25">
      <c r="B323" s="31"/>
      <c r="D323" s="139" t="s">
        <v>135</v>
      </c>
      <c r="F323" s="140" t="s">
        <v>545</v>
      </c>
      <c r="I323" s="141"/>
      <c r="L323" s="31"/>
      <c r="M323" s="142"/>
      <c r="T323" s="52"/>
      <c r="AT323" s="16" t="s">
        <v>135</v>
      </c>
      <c r="AU323" s="16" t="s">
        <v>79</v>
      </c>
    </row>
    <row r="324" spans="2:65" s="1" customFormat="1" ht="24.2" customHeight="1">
      <c r="B324" s="31"/>
      <c r="C324" s="126" t="s">
        <v>546</v>
      </c>
      <c r="D324" s="126" t="s">
        <v>128</v>
      </c>
      <c r="E324" s="127" t="s">
        <v>547</v>
      </c>
      <c r="F324" s="128" t="s">
        <v>548</v>
      </c>
      <c r="G324" s="129" t="s">
        <v>309</v>
      </c>
      <c r="H324" s="130">
        <v>8</v>
      </c>
      <c r="I324" s="131"/>
      <c r="J324" s="132">
        <f>ROUND(I324*H324,2)</f>
        <v>0</v>
      </c>
      <c r="K324" s="128" t="s">
        <v>132</v>
      </c>
      <c r="L324" s="31"/>
      <c r="M324" s="133" t="s">
        <v>19</v>
      </c>
      <c r="N324" s="134" t="s">
        <v>40</v>
      </c>
      <c r="P324" s="135">
        <f>O324*H324</f>
        <v>0</v>
      </c>
      <c r="Q324" s="135">
        <v>0</v>
      </c>
      <c r="R324" s="135">
        <f>Q324*H324</f>
        <v>0</v>
      </c>
      <c r="S324" s="135">
        <v>0</v>
      </c>
      <c r="T324" s="136">
        <f>S324*H324</f>
        <v>0</v>
      </c>
      <c r="AR324" s="137" t="s">
        <v>228</v>
      </c>
      <c r="AT324" s="137" t="s">
        <v>128</v>
      </c>
      <c r="AU324" s="137" t="s">
        <v>79</v>
      </c>
      <c r="AY324" s="16" t="s">
        <v>126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6" t="s">
        <v>77</v>
      </c>
      <c r="BK324" s="138">
        <f>ROUND(I324*H324,2)</f>
        <v>0</v>
      </c>
      <c r="BL324" s="16" t="s">
        <v>228</v>
      </c>
      <c r="BM324" s="137" t="s">
        <v>549</v>
      </c>
    </row>
    <row r="325" spans="2:65" s="1" customFormat="1" ht="11.25">
      <c r="B325" s="31"/>
      <c r="D325" s="139" t="s">
        <v>135</v>
      </c>
      <c r="F325" s="140" t="s">
        <v>550</v>
      </c>
      <c r="I325" s="141"/>
      <c r="L325" s="31"/>
      <c r="M325" s="142"/>
      <c r="T325" s="52"/>
      <c r="AT325" s="16" t="s">
        <v>135</v>
      </c>
      <c r="AU325" s="16" t="s">
        <v>79</v>
      </c>
    </row>
    <row r="326" spans="2:65" s="1" customFormat="1" ht="16.5" customHeight="1">
      <c r="B326" s="31"/>
      <c r="C326" s="160" t="s">
        <v>551</v>
      </c>
      <c r="D326" s="160" t="s">
        <v>421</v>
      </c>
      <c r="E326" s="161" t="s">
        <v>552</v>
      </c>
      <c r="F326" s="162" t="s">
        <v>553</v>
      </c>
      <c r="G326" s="163" t="s">
        <v>309</v>
      </c>
      <c r="H326" s="164">
        <v>2</v>
      </c>
      <c r="I326" s="165"/>
      <c r="J326" s="166">
        <f>ROUND(I326*H326,2)</f>
        <v>0</v>
      </c>
      <c r="K326" s="162" t="s">
        <v>132</v>
      </c>
      <c r="L326" s="167"/>
      <c r="M326" s="168" t="s">
        <v>19</v>
      </c>
      <c r="N326" s="169" t="s">
        <v>40</v>
      </c>
      <c r="P326" s="135">
        <f>O326*H326</f>
        <v>0</v>
      </c>
      <c r="Q326" s="135">
        <v>1.64E-3</v>
      </c>
      <c r="R326" s="135">
        <f>Q326*H326</f>
        <v>3.2799999999999999E-3</v>
      </c>
      <c r="S326" s="135">
        <v>0</v>
      </c>
      <c r="T326" s="136">
        <f>S326*H326</f>
        <v>0</v>
      </c>
      <c r="AR326" s="137" t="s">
        <v>318</v>
      </c>
      <c r="AT326" s="137" t="s">
        <v>421</v>
      </c>
      <c r="AU326" s="137" t="s">
        <v>79</v>
      </c>
      <c r="AY326" s="16" t="s">
        <v>126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6" t="s">
        <v>77</v>
      </c>
      <c r="BK326" s="138">
        <f>ROUND(I326*H326,2)</f>
        <v>0</v>
      </c>
      <c r="BL326" s="16" t="s">
        <v>228</v>
      </c>
      <c r="BM326" s="137" t="s">
        <v>554</v>
      </c>
    </row>
    <row r="327" spans="2:65" s="1" customFormat="1" ht="16.5" customHeight="1">
      <c r="B327" s="31"/>
      <c r="C327" s="160" t="s">
        <v>555</v>
      </c>
      <c r="D327" s="160" t="s">
        <v>421</v>
      </c>
      <c r="E327" s="161" t="s">
        <v>556</v>
      </c>
      <c r="F327" s="162" t="s">
        <v>557</v>
      </c>
      <c r="G327" s="163" t="s">
        <v>309</v>
      </c>
      <c r="H327" s="164">
        <v>6</v>
      </c>
      <c r="I327" s="165"/>
      <c r="J327" s="166">
        <f>ROUND(I327*H327,2)</f>
        <v>0</v>
      </c>
      <c r="K327" s="162" t="s">
        <v>132</v>
      </c>
      <c r="L327" s="167"/>
      <c r="M327" s="168" t="s">
        <v>19</v>
      </c>
      <c r="N327" s="169" t="s">
        <v>40</v>
      </c>
      <c r="P327" s="135">
        <f>O327*H327</f>
        <v>0</v>
      </c>
      <c r="Q327" s="135">
        <v>9.8999999999999999E-4</v>
      </c>
      <c r="R327" s="135">
        <f>Q327*H327</f>
        <v>5.94E-3</v>
      </c>
      <c r="S327" s="135">
        <v>0</v>
      </c>
      <c r="T327" s="136">
        <f>S327*H327</f>
        <v>0</v>
      </c>
      <c r="AR327" s="137" t="s">
        <v>318</v>
      </c>
      <c r="AT327" s="137" t="s">
        <v>421</v>
      </c>
      <c r="AU327" s="137" t="s">
        <v>79</v>
      </c>
      <c r="AY327" s="16" t="s">
        <v>126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6" t="s">
        <v>77</v>
      </c>
      <c r="BK327" s="138">
        <f>ROUND(I327*H327,2)</f>
        <v>0</v>
      </c>
      <c r="BL327" s="16" t="s">
        <v>228</v>
      </c>
      <c r="BM327" s="137" t="s">
        <v>558</v>
      </c>
    </row>
    <row r="328" spans="2:65" s="1" customFormat="1" ht="24.2" customHeight="1">
      <c r="B328" s="31"/>
      <c r="C328" s="126" t="s">
        <v>559</v>
      </c>
      <c r="D328" s="126" t="s">
        <v>128</v>
      </c>
      <c r="E328" s="127" t="s">
        <v>560</v>
      </c>
      <c r="F328" s="128" t="s">
        <v>561</v>
      </c>
      <c r="G328" s="129" t="s">
        <v>309</v>
      </c>
      <c r="H328" s="130">
        <v>8</v>
      </c>
      <c r="I328" s="131"/>
      <c r="J328" s="132">
        <f>ROUND(I328*H328,2)</f>
        <v>0</v>
      </c>
      <c r="K328" s="128" t="s">
        <v>132</v>
      </c>
      <c r="L328" s="31"/>
      <c r="M328" s="133" t="s">
        <v>19</v>
      </c>
      <c r="N328" s="134" t="s">
        <v>40</v>
      </c>
      <c r="P328" s="135">
        <f>O328*H328</f>
        <v>0</v>
      </c>
      <c r="Q328" s="135">
        <v>0</v>
      </c>
      <c r="R328" s="135">
        <f>Q328*H328</f>
        <v>0</v>
      </c>
      <c r="S328" s="135">
        <v>4.0000000000000002E-4</v>
      </c>
      <c r="T328" s="136">
        <f>S328*H328</f>
        <v>3.2000000000000002E-3</v>
      </c>
      <c r="AR328" s="137" t="s">
        <v>228</v>
      </c>
      <c r="AT328" s="137" t="s">
        <v>128</v>
      </c>
      <c r="AU328" s="137" t="s">
        <v>79</v>
      </c>
      <c r="AY328" s="16" t="s">
        <v>126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6" t="s">
        <v>77</v>
      </c>
      <c r="BK328" s="138">
        <f>ROUND(I328*H328,2)</f>
        <v>0</v>
      </c>
      <c r="BL328" s="16" t="s">
        <v>228</v>
      </c>
      <c r="BM328" s="137" t="s">
        <v>562</v>
      </c>
    </row>
    <row r="329" spans="2:65" s="1" customFormat="1" ht="11.25">
      <c r="B329" s="31"/>
      <c r="D329" s="139" t="s">
        <v>135</v>
      </c>
      <c r="F329" s="140" t="s">
        <v>563</v>
      </c>
      <c r="I329" s="141"/>
      <c r="L329" s="31"/>
      <c r="M329" s="142"/>
      <c r="T329" s="52"/>
      <c r="AT329" s="16" t="s">
        <v>135</v>
      </c>
      <c r="AU329" s="16" t="s">
        <v>79</v>
      </c>
    </row>
    <row r="330" spans="2:65" s="1" customFormat="1" ht="24.2" customHeight="1">
      <c r="B330" s="31"/>
      <c r="C330" s="160" t="s">
        <v>564</v>
      </c>
      <c r="D330" s="160" t="s">
        <v>421</v>
      </c>
      <c r="E330" s="161" t="s">
        <v>565</v>
      </c>
      <c r="F330" s="162" t="s">
        <v>566</v>
      </c>
      <c r="G330" s="163" t="s">
        <v>150</v>
      </c>
      <c r="H330" s="164">
        <v>0.22600000000000001</v>
      </c>
      <c r="I330" s="165"/>
      <c r="J330" s="166">
        <f>ROUND(I330*H330,2)</f>
        <v>0</v>
      </c>
      <c r="K330" s="162" t="s">
        <v>132</v>
      </c>
      <c r="L330" s="167"/>
      <c r="M330" s="168" t="s">
        <v>19</v>
      </c>
      <c r="N330" s="169" t="s">
        <v>40</v>
      </c>
      <c r="P330" s="135">
        <f>O330*H330</f>
        <v>0</v>
      </c>
      <c r="Q330" s="135">
        <v>1</v>
      </c>
      <c r="R330" s="135">
        <f>Q330*H330</f>
        <v>0.22600000000000001</v>
      </c>
      <c r="S330" s="135">
        <v>0</v>
      </c>
      <c r="T330" s="136">
        <f>S330*H330</f>
        <v>0</v>
      </c>
      <c r="AR330" s="137" t="s">
        <v>318</v>
      </c>
      <c r="AT330" s="137" t="s">
        <v>421</v>
      </c>
      <c r="AU330" s="137" t="s">
        <v>79</v>
      </c>
      <c r="AY330" s="16" t="s">
        <v>126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6" t="s">
        <v>77</v>
      </c>
      <c r="BK330" s="138">
        <f>ROUND(I330*H330,2)</f>
        <v>0</v>
      </c>
      <c r="BL330" s="16" t="s">
        <v>228</v>
      </c>
      <c r="BM330" s="137" t="s">
        <v>567</v>
      </c>
    </row>
    <row r="331" spans="2:65" s="12" customFormat="1" ht="11.25">
      <c r="B331" s="143"/>
      <c r="D331" s="144" t="s">
        <v>137</v>
      </c>
      <c r="E331" s="145" t="s">
        <v>19</v>
      </c>
      <c r="F331" s="146" t="s">
        <v>568</v>
      </c>
      <c r="H331" s="147">
        <v>0.20899999999999999</v>
      </c>
      <c r="I331" s="148"/>
      <c r="L331" s="143"/>
      <c r="M331" s="149"/>
      <c r="T331" s="150"/>
      <c r="AT331" s="145" t="s">
        <v>137</v>
      </c>
      <c r="AU331" s="145" t="s">
        <v>79</v>
      </c>
      <c r="AV331" s="12" t="s">
        <v>79</v>
      </c>
      <c r="AW331" s="12" t="s">
        <v>31</v>
      </c>
      <c r="AX331" s="12" t="s">
        <v>77</v>
      </c>
      <c r="AY331" s="145" t="s">
        <v>126</v>
      </c>
    </row>
    <row r="332" spans="2:65" s="12" customFormat="1" ht="11.25">
      <c r="B332" s="143"/>
      <c r="D332" s="144" t="s">
        <v>137</v>
      </c>
      <c r="F332" s="146" t="s">
        <v>569</v>
      </c>
      <c r="H332" s="147">
        <v>0.22600000000000001</v>
      </c>
      <c r="I332" s="148"/>
      <c r="L332" s="143"/>
      <c r="M332" s="149"/>
      <c r="T332" s="150"/>
      <c r="AT332" s="145" t="s">
        <v>137</v>
      </c>
      <c r="AU332" s="145" t="s">
        <v>79</v>
      </c>
      <c r="AV332" s="12" t="s">
        <v>79</v>
      </c>
      <c r="AW332" s="12" t="s">
        <v>4</v>
      </c>
      <c r="AX332" s="12" t="s">
        <v>77</v>
      </c>
      <c r="AY332" s="145" t="s">
        <v>126</v>
      </c>
    </row>
    <row r="333" spans="2:65" s="1" customFormat="1" ht="24.2" customHeight="1">
      <c r="B333" s="31"/>
      <c r="C333" s="126" t="s">
        <v>570</v>
      </c>
      <c r="D333" s="126" t="s">
        <v>128</v>
      </c>
      <c r="E333" s="127" t="s">
        <v>571</v>
      </c>
      <c r="F333" s="128" t="s">
        <v>572</v>
      </c>
      <c r="G333" s="129" t="s">
        <v>309</v>
      </c>
      <c r="H333" s="130">
        <v>32</v>
      </c>
      <c r="I333" s="131"/>
      <c r="J333" s="132">
        <f>ROUND(I333*H333,2)</f>
        <v>0</v>
      </c>
      <c r="K333" s="128" t="s">
        <v>132</v>
      </c>
      <c r="L333" s="31"/>
      <c r="M333" s="133" t="s">
        <v>19</v>
      </c>
      <c r="N333" s="134" t="s">
        <v>40</v>
      </c>
      <c r="P333" s="135">
        <f>O333*H333</f>
        <v>0</v>
      </c>
      <c r="Q333" s="135">
        <v>0</v>
      </c>
      <c r="R333" s="135">
        <f>Q333*H333</f>
        <v>0</v>
      </c>
      <c r="S333" s="135">
        <v>0</v>
      </c>
      <c r="T333" s="136">
        <f>S333*H333</f>
        <v>0</v>
      </c>
      <c r="AR333" s="137" t="s">
        <v>133</v>
      </c>
      <c r="AT333" s="137" t="s">
        <v>128</v>
      </c>
      <c r="AU333" s="137" t="s">
        <v>79</v>
      </c>
      <c r="AY333" s="16" t="s">
        <v>126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6" t="s">
        <v>77</v>
      </c>
      <c r="BK333" s="138">
        <f>ROUND(I333*H333,2)</f>
        <v>0</v>
      </c>
      <c r="BL333" s="16" t="s">
        <v>133</v>
      </c>
      <c r="BM333" s="137" t="s">
        <v>573</v>
      </c>
    </row>
    <row r="334" spans="2:65" s="1" customFormat="1" ht="11.25">
      <c r="B334" s="31"/>
      <c r="D334" s="139" t="s">
        <v>135</v>
      </c>
      <c r="F334" s="140" t="s">
        <v>574</v>
      </c>
      <c r="I334" s="141"/>
      <c r="L334" s="31"/>
      <c r="M334" s="142"/>
      <c r="T334" s="52"/>
      <c r="AT334" s="16" t="s">
        <v>135</v>
      </c>
      <c r="AU334" s="16" t="s">
        <v>79</v>
      </c>
    </row>
    <row r="335" spans="2:65" s="1" customFormat="1" ht="19.5">
      <c r="B335" s="31"/>
      <c r="D335" s="144" t="s">
        <v>145</v>
      </c>
      <c r="F335" s="158" t="s">
        <v>575</v>
      </c>
      <c r="I335" s="141"/>
      <c r="L335" s="31"/>
      <c r="M335" s="142"/>
      <c r="T335" s="52"/>
      <c r="AT335" s="16" t="s">
        <v>145</v>
      </c>
      <c r="AU335" s="16" t="s">
        <v>79</v>
      </c>
    </row>
    <row r="336" spans="2:65" s="12" customFormat="1" ht="11.25">
      <c r="B336" s="143"/>
      <c r="D336" s="144" t="s">
        <v>137</v>
      </c>
      <c r="E336" s="145" t="s">
        <v>19</v>
      </c>
      <c r="F336" s="146" t="s">
        <v>576</v>
      </c>
      <c r="H336" s="147">
        <v>32</v>
      </c>
      <c r="I336" s="148"/>
      <c r="L336" s="143"/>
      <c r="M336" s="149"/>
      <c r="T336" s="150"/>
      <c r="AT336" s="145" t="s">
        <v>137</v>
      </c>
      <c r="AU336" s="145" t="s">
        <v>79</v>
      </c>
      <c r="AV336" s="12" t="s">
        <v>79</v>
      </c>
      <c r="AW336" s="12" t="s">
        <v>31</v>
      </c>
      <c r="AX336" s="12" t="s">
        <v>69</v>
      </c>
      <c r="AY336" s="145" t="s">
        <v>126</v>
      </c>
    </row>
    <row r="337" spans="2:65" s="13" customFormat="1" ht="11.25">
      <c r="B337" s="151"/>
      <c r="D337" s="144" t="s">
        <v>137</v>
      </c>
      <c r="E337" s="152" t="s">
        <v>19</v>
      </c>
      <c r="F337" s="153" t="s">
        <v>140</v>
      </c>
      <c r="H337" s="154">
        <v>32</v>
      </c>
      <c r="I337" s="155"/>
      <c r="L337" s="151"/>
      <c r="M337" s="156"/>
      <c r="T337" s="157"/>
      <c r="AT337" s="152" t="s">
        <v>137</v>
      </c>
      <c r="AU337" s="152" t="s">
        <v>79</v>
      </c>
      <c r="AV337" s="13" t="s">
        <v>133</v>
      </c>
      <c r="AW337" s="13" t="s">
        <v>31</v>
      </c>
      <c r="AX337" s="13" t="s">
        <v>77</v>
      </c>
      <c r="AY337" s="152" t="s">
        <v>126</v>
      </c>
    </row>
    <row r="338" spans="2:65" s="1" customFormat="1" ht="21.75" customHeight="1">
      <c r="B338" s="31"/>
      <c r="C338" s="160" t="s">
        <v>577</v>
      </c>
      <c r="D338" s="160" t="s">
        <v>421</v>
      </c>
      <c r="E338" s="161" t="s">
        <v>578</v>
      </c>
      <c r="F338" s="162" t="s">
        <v>579</v>
      </c>
      <c r="G338" s="163" t="s">
        <v>150</v>
      </c>
      <c r="H338" s="164">
        <v>0.16</v>
      </c>
      <c r="I338" s="165"/>
      <c r="J338" s="166">
        <f>ROUND(I338*H338,2)</f>
        <v>0</v>
      </c>
      <c r="K338" s="162" t="s">
        <v>132</v>
      </c>
      <c r="L338" s="167"/>
      <c r="M338" s="168" t="s">
        <v>19</v>
      </c>
      <c r="N338" s="169" t="s">
        <v>40</v>
      </c>
      <c r="P338" s="135">
        <f>O338*H338</f>
        <v>0</v>
      </c>
      <c r="Q338" s="135">
        <v>1</v>
      </c>
      <c r="R338" s="135">
        <f>Q338*H338</f>
        <v>0.16</v>
      </c>
      <c r="S338" s="135">
        <v>0</v>
      </c>
      <c r="T338" s="136">
        <f>S338*H338</f>
        <v>0</v>
      </c>
      <c r="AR338" s="137" t="s">
        <v>318</v>
      </c>
      <c r="AT338" s="137" t="s">
        <v>421</v>
      </c>
      <c r="AU338" s="137" t="s">
        <v>79</v>
      </c>
      <c r="AY338" s="16" t="s">
        <v>126</v>
      </c>
      <c r="BE338" s="138">
        <f>IF(N338="základní",J338,0)</f>
        <v>0</v>
      </c>
      <c r="BF338" s="138">
        <f>IF(N338="snížená",J338,0)</f>
        <v>0</v>
      </c>
      <c r="BG338" s="138">
        <f>IF(N338="zákl. přenesená",J338,0)</f>
        <v>0</v>
      </c>
      <c r="BH338" s="138">
        <f>IF(N338="sníž. přenesená",J338,0)</f>
        <v>0</v>
      </c>
      <c r="BI338" s="138">
        <f>IF(N338="nulová",J338,0)</f>
        <v>0</v>
      </c>
      <c r="BJ338" s="16" t="s">
        <v>77</v>
      </c>
      <c r="BK338" s="138">
        <f>ROUND(I338*H338,2)</f>
        <v>0</v>
      </c>
      <c r="BL338" s="16" t="s">
        <v>228</v>
      </c>
      <c r="BM338" s="137" t="s">
        <v>580</v>
      </c>
    </row>
    <row r="339" spans="2:65" s="1" customFormat="1" ht="19.5">
      <c r="B339" s="31"/>
      <c r="D339" s="144" t="s">
        <v>145</v>
      </c>
      <c r="F339" s="158" t="s">
        <v>575</v>
      </c>
      <c r="I339" s="141"/>
      <c r="L339" s="31"/>
      <c r="M339" s="142"/>
      <c r="T339" s="52"/>
      <c r="AT339" s="16" t="s">
        <v>145</v>
      </c>
      <c r="AU339" s="16" t="s">
        <v>79</v>
      </c>
    </row>
    <row r="340" spans="2:65" s="1" customFormat="1" ht="37.9" customHeight="1">
      <c r="B340" s="31"/>
      <c r="C340" s="126" t="s">
        <v>581</v>
      </c>
      <c r="D340" s="126" t="s">
        <v>128</v>
      </c>
      <c r="E340" s="127" t="s">
        <v>582</v>
      </c>
      <c r="F340" s="128" t="s">
        <v>583</v>
      </c>
      <c r="G340" s="129" t="s">
        <v>309</v>
      </c>
      <c r="H340" s="130">
        <v>8</v>
      </c>
      <c r="I340" s="131"/>
      <c r="J340" s="132">
        <f>ROUND(I340*H340,2)</f>
        <v>0</v>
      </c>
      <c r="K340" s="128" t="s">
        <v>132</v>
      </c>
      <c r="L340" s="31"/>
      <c r="M340" s="133" t="s">
        <v>19</v>
      </c>
      <c r="N340" s="134" t="s">
        <v>40</v>
      </c>
      <c r="P340" s="135">
        <f>O340*H340</f>
        <v>0</v>
      </c>
      <c r="Q340" s="135">
        <v>4.0000000000000003E-5</v>
      </c>
      <c r="R340" s="135">
        <f>Q340*H340</f>
        <v>3.2000000000000003E-4</v>
      </c>
      <c r="S340" s="135">
        <v>0</v>
      </c>
      <c r="T340" s="136">
        <f>S340*H340</f>
        <v>0</v>
      </c>
      <c r="AR340" s="137" t="s">
        <v>133</v>
      </c>
      <c r="AT340" s="137" t="s">
        <v>128</v>
      </c>
      <c r="AU340" s="137" t="s">
        <v>79</v>
      </c>
      <c r="AY340" s="16" t="s">
        <v>126</v>
      </c>
      <c r="BE340" s="138">
        <f>IF(N340="základní",J340,0)</f>
        <v>0</v>
      </c>
      <c r="BF340" s="138">
        <f>IF(N340="snížená",J340,0)</f>
        <v>0</v>
      </c>
      <c r="BG340" s="138">
        <f>IF(N340="zákl. přenesená",J340,0)</f>
        <v>0</v>
      </c>
      <c r="BH340" s="138">
        <f>IF(N340="sníž. přenesená",J340,0)</f>
        <v>0</v>
      </c>
      <c r="BI340" s="138">
        <f>IF(N340="nulová",J340,0)</f>
        <v>0</v>
      </c>
      <c r="BJ340" s="16" t="s">
        <v>77</v>
      </c>
      <c r="BK340" s="138">
        <f>ROUND(I340*H340,2)</f>
        <v>0</v>
      </c>
      <c r="BL340" s="16" t="s">
        <v>133</v>
      </c>
      <c r="BM340" s="137" t="s">
        <v>584</v>
      </c>
    </row>
    <row r="341" spans="2:65" s="1" customFormat="1" ht="11.25">
      <c r="B341" s="31"/>
      <c r="D341" s="139" t="s">
        <v>135</v>
      </c>
      <c r="F341" s="140" t="s">
        <v>585</v>
      </c>
      <c r="I341" s="141"/>
      <c r="L341" s="31"/>
      <c r="M341" s="142"/>
      <c r="T341" s="52"/>
      <c r="AT341" s="16" t="s">
        <v>135</v>
      </c>
      <c r="AU341" s="16" t="s">
        <v>79</v>
      </c>
    </row>
    <row r="342" spans="2:65" s="1" customFormat="1" ht="33" customHeight="1">
      <c r="B342" s="31"/>
      <c r="C342" s="126" t="s">
        <v>586</v>
      </c>
      <c r="D342" s="126" t="s">
        <v>128</v>
      </c>
      <c r="E342" s="127" t="s">
        <v>587</v>
      </c>
      <c r="F342" s="128" t="s">
        <v>588</v>
      </c>
      <c r="G342" s="129" t="s">
        <v>309</v>
      </c>
      <c r="H342" s="130">
        <v>8</v>
      </c>
      <c r="I342" s="131"/>
      <c r="J342" s="132">
        <f>ROUND(I342*H342,2)</f>
        <v>0</v>
      </c>
      <c r="K342" s="128" t="s">
        <v>132</v>
      </c>
      <c r="L342" s="31"/>
      <c r="M342" s="133" t="s">
        <v>19</v>
      </c>
      <c r="N342" s="134" t="s">
        <v>40</v>
      </c>
      <c r="P342" s="135">
        <f>O342*H342</f>
        <v>0</v>
      </c>
      <c r="Q342" s="135">
        <v>1.2999999999999999E-4</v>
      </c>
      <c r="R342" s="135">
        <f>Q342*H342</f>
        <v>1.0399999999999999E-3</v>
      </c>
      <c r="S342" s="135">
        <v>0</v>
      </c>
      <c r="T342" s="136">
        <f>S342*H342</f>
        <v>0</v>
      </c>
      <c r="AR342" s="137" t="s">
        <v>133</v>
      </c>
      <c r="AT342" s="137" t="s">
        <v>128</v>
      </c>
      <c r="AU342" s="137" t="s">
        <v>79</v>
      </c>
      <c r="AY342" s="16" t="s">
        <v>126</v>
      </c>
      <c r="BE342" s="138">
        <f>IF(N342="základní",J342,0)</f>
        <v>0</v>
      </c>
      <c r="BF342" s="138">
        <f>IF(N342="snížená",J342,0)</f>
        <v>0</v>
      </c>
      <c r="BG342" s="138">
        <f>IF(N342="zákl. přenesená",J342,0)</f>
        <v>0</v>
      </c>
      <c r="BH342" s="138">
        <f>IF(N342="sníž. přenesená",J342,0)</f>
        <v>0</v>
      </c>
      <c r="BI342" s="138">
        <f>IF(N342="nulová",J342,0)</f>
        <v>0</v>
      </c>
      <c r="BJ342" s="16" t="s">
        <v>77</v>
      </c>
      <c r="BK342" s="138">
        <f>ROUND(I342*H342,2)</f>
        <v>0</v>
      </c>
      <c r="BL342" s="16" t="s">
        <v>133</v>
      </c>
      <c r="BM342" s="137" t="s">
        <v>589</v>
      </c>
    </row>
    <row r="343" spans="2:65" s="1" customFormat="1" ht="11.25">
      <c r="B343" s="31"/>
      <c r="D343" s="139" t="s">
        <v>135</v>
      </c>
      <c r="F343" s="140" t="s">
        <v>590</v>
      </c>
      <c r="I343" s="141"/>
      <c r="L343" s="31"/>
      <c r="M343" s="142"/>
      <c r="T343" s="52"/>
      <c r="AT343" s="16" t="s">
        <v>135</v>
      </c>
      <c r="AU343" s="16" t="s">
        <v>79</v>
      </c>
    </row>
    <row r="344" spans="2:65" s="1" customFormat="1" ht="44.25" customHeight="1">
      <c r="B344" s="31"/>
      <c r="C344" s="126" t="s">
        <v>591</v>
      </c>
      <c r="D344" s="126" t="s">
        <v>128</v>
      </c>
      <c r="E344" s="127" t="s">
        <v>592</v>
      </c>
      <c r="F344" s="128" t="s">
        <v>593</v>
      </c>
      <c r="G344" s="129" t="s">
        <v>231</v>
      </c>
      <c r="H344" s="130">
        <v>46.72</v>
      </c>
      <c r="I344" s="131"/>
      <c r="J344" s="132">
        <f>ROUND(I344*H344,2)</f>
        <v>0</v>
      </c>
      <c r="K344" s="128" t="s">
        <v>19</v>
      </c>
      <c r="L344" s="31"/>
      <c r="M344" s="133" t="s">
        <v>19</v>
      </c>
      <c r="N344" s="134" t="s">
        <v>40</v>
      </c>
      <c r="P344" s="135">
        <f>O344*H344</f>
        <v>0</v>
      </c>
      <c r="Q344" s="135">
        <v>0</v>
      </c>
      <c r="R344" s="135">
        <f>Q344*H344</f>
        <v>0</v>
      </c>
      <c r="S344" s="135">
        <v>0</v>
      </c>
      <c r="T344" s="136">
        <f>S344*H344</f>
        <v>0</v>
      </c>
      <c r="AR344" s="137" t="s">
        <v>228</v>
      </c>
      <c r="AT344" s="137" t="s">
        <v>128</v>
      </c>
      <c r="AU344" s="137" t="s">
        <v>79</v>
      </c>
      <c r="AY344" s="16" t="s">
        <v>126</v>
      </c>
      <c r="BE344" s="138">
        <f>IF(N344="základní",J344,0)</f>
        <v>0</v>
      </c>
      <c r="BF344" s="138">
        <f>IF(N344="snížená",J344,0)</f>
        <v>0</v>
      </c>
      <c r="BG344" s="138">
        <f>IF(N344="zákl. přenesená",J344,0)</f>
        <v>0</v>
      </c>
      <c r="BH344" s="138">
        <f>IF(N344="sníž. přenesená",J344,0)</f>
        <v>0</v>
      </c>
      <c r="BI344" s="138">
        <f>IF(N344="nulová",J344,0)</f>
        <v>0</v>
      </c>
      <c r="BJ344" s="16" t="s">
        <v>77</v>
      </c>
      <c r="BK344" s="138">
        <f>ROUND(I344*H344,2)</f>
        <v>0</v>
      </c>
      <c r="BL344" s="16" t="s">
        <v>228</v>
      </c>
      <c r="BM344" s="137" t="s">
        <v>594</v>
      </c>
    </row>
    <row r="345" spans="2:65" s="12" customFormat="1" ht="11.25">
      <c r="B345" s="143"/>
      <c r="D345" s="144" t="s">
        <v>137</v>
      </c>
      <c r="E345" s="145" t="s">
        <v>19</v>
      </c>
      <c r="F345" s="146" t="s">
        <v>595</v>
      </c>
      <c r="H345" s="147">
        <v>46.72</v>
      </c>
      <c r="I345" s="148"/>
      <c r="L345" s="143"/>
      <c r="M345" s="149"/>
      <c r="T345" s="150"/>
      <c r="AT345" s="145" t="s">
        <v>137</v>
      </c>
      <c r="AU345" s="145" t="s">
        <v>79</v>
      </c>
      <c r="AV345" s="12" t="s">
        <v>79</v>
      </c>
      <c r="AW345" s="12" t="s">
        <v>31</v>
      </c>
      <c r="AX345" s="12" t="s">
        <v>69</v>
      </c>
      <c r="AY345" s="145" t="s">
        <v>126</v>
      </c>
    </row>
    <row r="346" spans="2:65" s="13" customFormat="1" ht="11.25">
      <c r="B346" s="151"/>
      <c r="D346" s="144" t="s">
        <v>137</v>
      </c>
      <c r="E346" s="152" t="s">
        <v>19</v>
      </c>
      <c r="F346" s="153" t="s">
        <v>140</v>
      </c>
      <c r="H346" s="154">
        <v>46.72</v>
      </c>
      <c r="I346" s="155"/>
      <c r="L346" s="151"/>
      <c r="M346" s="156"/>
      <c r="T346" s="157"/>
      <c r="AT346" s="152" t="s">
        <v>137</v>
      </c>
      <c r="AU346" s="152" t="s">
        <v>79</v>
      </c>
      <c r="AV346" s="13" t="s">
        <v>133</v>
      </c>
      <c r="AW346" s="13" t="s">
        <v>31</v>
      </c>
      <c r="AX346" s="13" t="s">
        <v>77</v>
      </c>
      <c r="AY346" s="152" t="s">
        <v>126</v>
      </c>
    </row>
    <row r="347" spans="2:65" s="1" customFormat="1" ht="24.2" customHeight="1">
      <c r="B347" s="31"/>
      <c r="C347" s="126" t="s">
        <v>596</v>
      </c>
      <c r="D347" s="126" t="s">
        <v>128</v>
      </c>
      <c r="E347" s="127" t="s">
        <v>597</v>
      </c>
      <c r="F347" s="128" t="s">
        <v>598</v>
      </c>
      <c r="G347" s="129" t="s">
        <v>599</v>
      </c>
      <c r="H347" s="130">
        <v>427.61399999999998</v>
      </c>
      <c r="I347" s="131"/>
      <c r="J347" s="132">
        <f>ROUND(I347*H347,2)</f>
        <v>0</v>
      </c>
      <c r="K347" s="128" t="s">
        <v>132</v>
      </c>
      <c r="L347" s="31"/>
      <c r="M347" s="133" t="s">
        <v>19</v>
      </c>
      <c r="N347" s="134" t="s">
        <v>40</v>
      </c>
      <c r="P347" s="135">
        <f>O347*H347</f>
        <v>0</v>
      </c>
      <c r="Q347" s="135">
        <v>5.0000000000000002E-5</v>
      </c>
      <c r="R347" s="135">
        <f>Q347*H347</f>
        <v>2.1380699999999999E-2</v>
      </c>
      <c r="S347" s="135">
        <v>0</v>
      </c>
      <c r="T347" s="136">
        <f>S347*H347</f>
        <v>0</v>
      </c>
      <c r="AR347" s="137" t="s">
        <v>228</v>
      </c>
      <c r="AT347" s="137" t="s">
        <v>128</v>
      </c>
      <c r="AU347" s="137" t="s">
        <v>79</v>
      </c>
      <c r="AY347" s="16" t="s">
        <v>126</v>
      </c>
      <c r="BE347" s="138">
        <f>IF(N347="základní",J347,0)</f>
        <v>0</v>
      </c>
      <c r="BF347" s="138">
        <f>IF(N347="snížená",J347,0)</f>
        <v>0</v>
      </c>
      <c r="BG347" s="138">
        <f>IF(N347="zákl. přenesená",J347,0)</f>
        <v>0</v>
      </c>
      <c r="BH347" s="138">
        <f>IF(N347="sníž. přenesená",J347,0)</f>
        <v>0</v>
      </c>
      <c r="BI347" s="138">
        <f>IF(N347="nulová",J347,0)</f>
        <v>0</v>
      </c>
      <c r="BJ347" s="16" t="s">
        <v>77</v>
      </c>
      <c r="BK347" s="138">
        <f>ROUND(I347*H347,2)</f>
        <v>0</v>
      </c>
      <c r="BL347" s="16" t="s">
        <v>228</v>
      </c>
      <c r="BM347" s="137" t="s">
        <v>600</v>
      </c>
    </row>
    <row r="348" spans="2:65" s="1" customFormat="1" ht="11.25">
      <c r="B348" s="31"/>
      <c r="D348" s="139" t="s">
        <v>135</v>
      </c>
      <c r="F348" s="140" t="s">
        <v>601</v>
      </c>
      <c r="I348" s="141"/>
      <c r="L348" s="31"/>
      <c r="M348" s="142"/>
      <c r="T348" s="52"/>
      <c r="AT348" s="16" t="s">
        <v>135</v>
      </c>
      <c r="AU348" s="16" t="s">
        <v>79</v>
      </c>
    </row>
    <row r="349" spans="2:65" s="12" customFormat="1" ht="11.25">
      <c r="B349" s="143"/>
      <c r="D349" s="144" t="s">
        <v>137</v>
      </c>
      <c r="E349" s="145" t="s">
        <v>19</v>
      </c>
      <c r="F349" s="146" t="s">
        <v>602</v>
      </c>
      <c r="H349" s="147">
        <v>404.8</v>
      </c>
      <c r="I349" s="148"/>
      <c r="L349" s="143"/>
      <c r="M349" s="149"/>
      <c r="T349" s="150"/>
      <c r="AT349" s="145" t="s">
        <v>137</v>
      </c>
      <c r="AU349" s="145" t="s">
        <v>79</v>
      </c>
      <c r="AV349" s="12" t="s">
        <v>79</v>
      </c>
      <c r="AW349" s="12" t="s">
        <v>31</v>
      </c>
      <c r="AX349" s="12" t="s">
        <v>69</v>
      </c>
      <c r="AY349" s="145" t="s">
        <v>126</v>
      </c>
    </row>
    <row r="350" spans="2:65" s="12" customFormat="1" ht="11.25">
      <c r="B350" s="143"/>
      <c r="D350" s="144" t="s">
        <v>137</v>
      </c>
      <c r="E350" s="145" t="s">
        <v>19</v>
      </c>
      <c r="F350" s="146" t="s">
        <v>603</v>
      </c>
      <c r="H350" s="147">
        <v>22.814</v>
      </c>
      <c r="I350" s="148"/>
      <c r="L350" s="143"/>
      <c r="M350" s="149"/>
      <c r="T350" s="150"/>
      <c r="AT350" s="145" t="s">
        <v>137</v>
      </c>
      <c r="AU350" s="145" t="s">
        <v>79</v>
      </c>
      <c r="AV350" s="12" t="s">
        <v>79</v>
      </c>
      <c r="AW350" s="12" t="s">
        <v>31</v>
      </c>
      <c r="AX350" s="12" t="s">
        <v>69</v>
      </c>
      <c r="AY350" s="145" t="s">
        <v>126</v>
      </c>
    </row>
    <row r="351" spans="2:65" s="13" customFormat="1" ht="11.25">
      <c r="B351" s="151"/>
      <c r="D351" s="144" t="s">
        <v>137</v>
      </c>
      <c r="E351" s="152" t="s">
        <v>19</v>
      </c>
      <c r="F351" s="153" t="s">
        <v>140</v>
      </c>
      <c r="H351" s="154">
        <v>427.61399999999998</v>
      </c>
      <c r="I351" s="155"/>
      <c r="L351" s="151"/>
      <c r="M351" s="156"/>
      <c r="T351" s="157"/>
      <c r="AT351" s="152" t="s">
        <v>137</v>
      </c>
      <c r="AU351" s="152" t="s">
        <v>79</v>
      </c>
      <c r="AV351" s="13" t="s">
        <v>133</v>
      </c>
      <c r="AW351" s="13" t="s">
        <v>31</v>
      </c>
      <c r="AX351" s="13" t="s">
        <v>77</v>
      </c>
      <c r="AY351" s="152" t="s">
        <v>126</v>
      </c>
    </row>
    <row r="352" spans="2:65" s="1" customFormat="1" ht="24.2" customHeight="1">
      <c r="B352" s="31"/>
      <c r="C352" s="126" t="s">
        <v>604</v>
      </c>
      <c r="D352" s="126" t="s">
        <v>128</v>
      </c>
      <c r="E352" s="127" t="s">
        <v>605</v>
      </c>
      <c r="F352" s="128" t="s">
        <v>606</v>
      </c>
      <c r="G352" s="129" t="s">
        <v>599</v>
      </c>
      <c r="H352" s="130">
        <v>776.226</v>
      </c>
      <c r="I352" s="131"/>
      <c r="J352" s="132">
        <f>ROUND(I352*H352,2)</f>
        <v>0</v>
      </c>
      <c r="K352" s="128" t="s">
        <v>132</v>
      </c>
      <c r="L352" s="31"/>
      <c r="M352" s="133" t="s">
        <v>19</v>
      </c>
      <c r="N352" s="134" t="s">
        <v>40</v>
      </c>
      <c r="P352" s="135">
        <f>O352*H352</f>
        <v>0</v>
      </c>
      <c r="Q352" s="135">
        <v>5.0000000000000002E-5</v>
      </c>
      <c r="R352" s="135">
        <f>Q352*H352</f>
        <v>3.88113E-2</v>
      </c>
      <c r="S352" s="135">
        <v>0</v>
      </c>
      <c r="T352" s="136">
        <f>S352*H352</f>
        <v>0</v>
      </c>
      <c r="AR352" s="137" t="s">
        <v>228</v>
      </c>
      <c r="AT352" s="137" t="s">
        <v>128</v>
      </c>
      <c r="AU352" s="137" t="s">
        <v>79</v>
      </c>
      <c r="AY352" s="16" t="s">
        <v>126</v>
      </c>
      <c r="BE352" s="138">
        <f>IF(N352="základní",J352,0)</f>
        <v>0</v>
      </c>
      <c r="BF352" s="138">
        <f>IF(N352="snížená",J352,0)</f>
        <v>0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6" t="s">
        <v>77</v>
      </c>
      <c r="BK352" s="138">
        <f>ROUND(I352*H352,2)</f>
        <v>0</v>
      </c>
      <c r="BL352" s="16" t="s">
        <v>228</v>
      </c>
      <c r="BM352" s="137" t="s">
        <v>607</v>
      </c>
    </row>
    <row r="353" spans="2:65" s="1" customFormat="1" ht="11.25">
      <c r="B353" s="31"/>
      <c r="D353" s="139" t="s">
        <v>135</v>
      </c>
      <c r="F353" s="140" t="s">
        <v>608</v>
      </c>
      <c r="I353" s="141"/>
      <c r="L353" s="31"/>
      <c r="M353" s="142"/>
      <c r="T353" s="52"/>
      <c r="AT353" s="16" t="s">
        <v>135</v>
      </c>
      <c r="AU353" s="16" t="s">
        <v>79</v>
      </c>
    </row>
    <row r="354" spans="2:65" s="12" customFormat="1" ht="11.25">
      <c r="B354" s="143"/>
      <c r="D354" s="144" t="s">
        <v>137</v>
      </c>
      <c r="E354" s="145" t="s">
        <v>19</v>
      </c>
      <c r="F354" s="146" t="s">
        <v>609</v>
      </c>
      <c r="H354" s="147">
        <v>567.226</v>
      </c>
      <c r="I354" s="148"/>
      <c r="L354" s="143"/>
      <c r="M354" s="149"/>
      <c r="T354" s="150"/>
      <c r="AT354" s="145" t="s">
        <v>137</v>
      </c>
      <c r="AU354" s="145" t="s">
        <v>79</v>
      </c>
      <c r="AV354" s="12" t="s">
        <v>79</v>
      </c>
      <c r="AW354" s="12" t="s">
        <v>31</v>
      </c>
      <c r="AX354" s="12" t="s">
        <v>69</v>
      </c>
      <c r="AY354" s="145" t="s">
        <v>126</v>
      </c>
    </row>
    <row r="355" spans="2:65" s="12" customFormat="1" ht="11.25">
      <c r="B355" s="143"/>
      <c r="D355" s="144" t="s">
        <v>137</v>
      </c>
      <c r="E355" s="145" t="s">
        <v>19</v>
      </c>
      <c r="F355" s="146" t="s">
        <v>610</v>
      </c>
      <c r="H355" s="147">
        <v>209</v>
      </c>
      <c r="I355" s="148"/>
      <c r="L355" s="143"/>
      <c r="M355" s="149"/>
      <c r="T355" s="150"/>
      <c r="AT355" s="145" t="s">
        <v>137</v>
      </c>
      <c r="AU355" s="145" t="s">
        <v>79</v>
      </c>
      <c r="AV355" s="12" t="s">
        <v>79</v>
      </c>
      <c r="AW355" s="12" t="s">
        <v>31</v>
      </c>
      <c r="AX355" s="12" t="s">
        <v>69</v>
      </c>
      <c r="AY355" s="145" t="s">
        <v>126</v>
      </c>
    </row>
    <row r="356" spans="2:65" s="13" customFormat="1" ht="11.25">
      <c r="B356" s="151"/>
      <c r="D356" s="144" t="s">
        <v>137</v>
      </c>
      <c r="E356" s="152" t="s">
        <v>19</v>
      </c>
      <c r="F356" s="153" t="s">
        <v>140</v>
      </c>
      <c r="H356" s="154">
        <v>776.226</v>
      </c>
      <c r="I356" s="155"/>
      <c r="L356" s="151"/>
      <c r="M356" s="156"/>
      <c r="T356" s="157"/>
      <c r="AT356" s="152" t="s">
        <v>137</v>
      </c>
      <c r="AU356" s="152" t="s">
        <v>79</v>
      </c>
      <c r="AV356" s="13" t="s">
        <v>133</v>
      </c>
      <c r="AW356" s="13" t="s">
        <v>31</v>
      </c>
      <c r="AX356" s="13" t="s">
        <v>77</v>
      </c>
      <c r="AY356" s="152" t="s">
        <v>126</v>
      </c>
    </row>
    <row r="357" spans="2:65" s="1" customFormat="1" ht="24.2" customHeight="1">
      <c r="B357" s="31"/>
      <c r="C357" s="160" t="s">
        <v>611</v>
      </c>
      <c r="D357" s="160" t="s">
        <v>421</v>
      </c>
      <c r="E357" s="161" t="s">
        <v>612</v>
      </c>
      <c r="F357" s="162" t="s">
        <v>613</v>
      </c>
      <c r="G357" s="163" t="s">
        <v>150</v>
      </c>
      <c r="H357" s="164">
        <v>1.0489999999999999</v>
      </c>
      <c r="I357" s="165"/>
      <c r="J357" s="166">
        <f>ROUND(I357*H357,2)</f>
        <v>0</v>
      </c>
      <c r="K357" s="162" t="s">
        <v>132</v>
      </c>
      <c r="L357" s="167"/>
      <c r="M357" s="168" t="s">
        <v>19</v>
      </c>
      <c r="N357" s="169" t="s">
        <v>40</v>
      </c>
      <c r="P357" s="135">
        <f>O357*H357</f>
        <v>0</v>
      </c>
      <c r="Q357" s="135">
        <v>1</v>
      </c>
      <c r="R357" s="135">
        <f>Q357*H357</f>
        <v>1.0489999999999999</v>
      </c>
      <c r="S357" s="135">
        <v>0</v>
      </c>
      <c r="T357" s="136">
        <f>S357*H357</f>
        <v>0</v>
      </c>
      <c r="AR357" s="137" t="s">
        <v>181</v>
      </c>
      <c r="AT357" s="137" t="s">
        <v>421</v>
      </c>
      <c r="AU357" s="137" t="s">
        <v>79</v>
      </c>
      <c r="AY357" s="16" t="s">
        <v>126</v>
      </c>
      <c r="BE357" s="138">
        <f>IF(N357="základní",J357,0)</f>
        <v>0</v>
      </c>
      <c r="BF357" s="138">
        <f>IF(N357="snížená",J357,0)</f>
        <v>0</v>
      </c>
      <c r="BG357" s="138">
        <f>IF(N357="zákl. přenesená",J357,0)</f>
        <v>0</v>
      </c>
      <c r="BH357" s="138">
        <f>IF(N357="sníž. přenesená",J357,0)</f>
        <v>0</v>
      </c>
      <c r="BI357" s="138">
        <f>IF(N357="nulová",J357,0)</f>
        <v>0</v>
      </c>
      <c r="BJ357" s="16" t="s">
        <v>77</v>
      </c>
      <c r="BK357" s="138">
        <f>ROUND(I357*H357,2)</f>
        <v>0</v>
      </c>
      <c r="BL357" s="16" t="s">
        <v>133</v>
      </c>
      <c r="BM357" s="137" t="s">
        <v>614</v>
      </c>
    </row>
    <row r="358" spans="2:65" s="12" customFormat="1" ht="11.25">
      <c r="B358" s="143"/>
      <c r="D358" s="144" t="s">
        <v>137</v>
      </c>
      <c r="E358" s="145" t="s">
        <v>19</v>
      </c>
      <c r="F358" s="146" t="s">
        <v>615</v>
      </c>
      <c r="H358" s="147">
        <v>0.56699999999999995</v>
      </c>
      <c r="I358" s="148"/>
      <c r="L358" s="143"/>
      <c r="M358" s="149"/>
      <c r="T358" s="150"/>
      <c r="AT358" s="145" t="s">
        <v>137</v>
      </c>
      <c r="AU358" s="145" t="s">
        <v>79</v>
      </c>
      <c r="AV358" s="12" t="s">
        <v>79</v>
      </c>
      <c r="AW358" s="12" t="s">
        <v>31</v>
      </c>
      <c r="AX358" s="12" t="s">
        <v>69</v>
      </c>
      <c r="AY358" s="145" t="s">
        <v>126</v>
      </c>
    </row>
    <row r="359" spans="2:65" s="12" customFormat="1" ht="11.25">
      <c r="B359" s="143"/>
      <c r="D359" s="144" t="s">
        <v>137</v>
      </c>
      <c r="E359" s="145" t="s">
        <v>19</v>
      </c>
      <c r="F359" s="146" t="s">
        <v>616</v>
      </c>
      <c r="H359" s="147">
        <v>0.40400000000000003</v>
      </c>
      <c r="I359" s="148"/>
      <c r="L359" s="143"/>
      <c r="M359" s="149"/>
      <c r="T359" s="150"/>
      <c r="AT359" s="145" t="s">
        <v>137</v>
      </c>
      <c r="AU359" s="145" t="s">
        <v>79</v>
      </c>
      <c r="AV359" s="12" t="s">
        <v>79</v>
      </c>
      <c r="AW359" s="12" t="s">
        <v>31</v>
      </c>
      <c r="AX359" s="12" t="s">
        <v>69</v>
      </c>
      <c r="AY359" s="145" t="s">
        <v>126</v>
      </c>
    </row>
    <row r="360" spans="2:65" s="13" customFormat="1" ht="11.25">
      <c r="B360" s="151"/>
      <c r="D360" s="144" t="s">
        <v>137</v>
      </c>
      <c r="E360" s="152" t="s">
        <v>19</v>
      </c>
      <c r="F360" s="153" t="s">
        <v>140</v>
      </c>
      <c r="H360" s="154">
        <v>0.97099999999999997</v>
      </c>
      <c r="I360" s="155"/>
      <c r="L360" s="151"/>
      <c r="M360" s="156"/>
      <c r="T360" s="157"/>
      <c r="AT360" s="152" t="s">
        <v>137</v>
      </c>
      <c r="AU360" s="152" t="s">
        <v>79</v>
      </c>
      <c r="AV360" s="13" t="s">
        <v>133</v>
      </c>
      <c r="AW360" s="13" t="s">
        <v>31</v>
      </c>
      <c r="AX360" s="13" t="s">
        <v>77</v>
      </c>
      <c r="AY360" s="152" t="s">
        <v>126</v>
      </c>
    </row>
    <row r="361" spans="2:65" s="12" customFormat="1" ht="11.25">
      <c r="B361" s="143"/>
      <c r="D361" s="144" t="s">
        <v>137</v>
      </c>
      <c r="F361" s="146" t="s">
        <v>617</v>
      </c>
      <c r="H361" s="147">
        <v>1.0489999999999999</v>
      </c>
      <c r="I361" s="148"/>
      <c r="L361" s="143"/>
      <c r="M361" s="149"/>
      <c r="T361" s="150"/>
      <c r="AT361" s="145" t="s">
        <v>137</v>
      </c>
      <c r="AU361" s="145" t="s">
        <v>79</v>
      </c>
      <c r="AV361" s="12" t="s">
        <v>79</v>
      </c>
      <c r="AW361" s="12" t="s">
        <v>4</v>
      </c>
      <c r="AX361" s="12" t="s">
        <v>77</v>
      </c>
      <c r="AY361" s="145" t="s">
        <v>126</v>
      </c>
    </row>
    <row r="362" spans="2:65" s="1" customFormat="1" ht="24.2" customHeight="1">
      <c r="B362" s="31"/>
      <c r="C362" s="160" t="s">
        <v>618</v>
      </c>
      <c r="D362" s="160" t="s">
        <v>421</v>
      </c>
      <c r="E362" s="161" t="s">
        <v>619</v>
      </c>
      <c r="F362" s="162" t="s">
        <v>620</v>
      </c>
      <c r="G362" s="163" t="s">
        <v>150</v>
      </c>
      <c r="H362" s="164">
        <v>2.1999999999999999E-2</v>
      </c>
      <c r="I362" s="165"/>
      <c r="J362" s="166">
        <f>ROUND(I362*H362,2)</f>
        <v>0</v>
      </c>
      <c r="K362" s="162" t="s">
        <v>132</v>
      </c>
      <c r="L362" s="167"/>
      <c r="M362" s="168" t="s">
        <v>19</v>
      </c>
      <c r="N362" s="169" t="s">
        <v>40</v>
      </c>
      <c r="P362" s="135">
        <f>O362*H362</f>
        <v>0</v>
      </c>
      <c r="Q362" s="135">
        <v>1</v>
      </c>
      <c r="R362" s="135">
        <f>Q362*H362</f>
        <v>2.1999999999999999E-2</v>
      </c>
      <c r="S362" s="135">
        <v>0</v>
      </c>
      <c r="T362" s="136">
        <f>S362*H362</f>
        <v>0</v>
      </c>
      <c r="AR362" s="137" t="s">
        <v>318</v>
      </c>
      <c r="AT362" s="137" t="s">
        <v>421</v>
      </c>
      <c r="AU362" s="137" t="s">
        <v>79</v>
      </c>
      <c r="AY362" s="16" t="s">
        <v>126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6" t="s">
        <v>77</v>
      </c>
      <c r="BK362" s="138">
        <f>ROUND(I362*H362,2)</f>
        <v>0</v>
      </c>
      <c r="BL362" s="16" t="s">
        <v>228</v>
      </c>
      <c r="BM362" s="137" t="s">
        <v>621</v>
      </c>
    </row>
    <row r="363" spans="2:65" s="12" customFormat="1" ht="22.5">
      <c r="B363" s="143"/>
      <c r="D363" s="144" t="s">
        <v>137</v>
      </c>
      <c r="F363" s="146" t="s">
        <v>622</v>
      </c>
      <c r="H363" s="147">
        <v>2.1999999999999999E-2</v>
      </c>
      <c r="I363" s="148"/>
      <c r="L363" s="143"/>
      <c r="M363" s="149"/>
      <c r="T363" s="150"/>
      <c r="AT363" s="145" t="s">
        <v>137</v>
      </c>
      <c r="AU363" s="145" t="s">
        <v>79</v>
      </c>
      <c r="AV363" s="12" t="s">
        <v>79</v>
      </c>
      <c r="AW363" s="12" t="s">
        <v>4</v>
      </c>
      <c r="AX363" s="12" t="s">
        <v>77</v>
      </c>
      <c r="AY363" s="145" t="s">
        <v>126</v>
      </c>
    </row>
    <row r="364" spans="2:65" s="1" customFormat="1" ht="24.2" customHeight="1">
      <c r="B364" s="31"/>
      <c r="C364" s="160" t="s">
        <v>623</v>
      </c>
      <c r="D364" s="160" t="s">
        <v>421</v>
      </c>
      <c r="E364" s="161" t="s">
        <v>624</v>
      </c>
      <c r="F364" s="162" t="s">
        <v>625</v>
      </c>
      <c r="G364" s="163" t="s">
        <v>150</v>
      </c>
      <c r="H364" s="164">
        <v>8.9999999999999993E-3</v>
      </c>
      <c r="I364" s="165"/>
      <c r="J364" s="166">
        <f>ROUND(I364*H364,2)</f>
        <v>0</v>
      </c>
      <c r="K364" s="162" t="s">
        <v>132</v>
      </c>
      <c r="L364" s="167"/>
      <c r="M364" s="168" t="s">
        <v>19</v>
      </c>
      <c r="N364" s="169" t="s">
        <v>40</v>
      </c>
      <c r="P364" s="135">
        <f>O364*H364</f>
        <v>0</v>
      </c>
      <c r="Q364" s="135">
        <v>1</v>
      </c>
      <c r="R364" s="135">
        <f>Q364*H364</f>
        <v>8.9999999999999993E-3</v>
      </c>
      <c r="S364" s="135">
        <v>0</v>
      </c>
      <c r="T364" s="136">
        <f>S364*H364</f>
        <v>0</v>
      </c>
      <c r="AR364" s="137" t="s">
        <v>318</v>
      </c>
      <c r="AT364" s="137" t="s">
        <v>421</v>
      </c>
      <c r="AU364" s="137" t="s">
        <v>79</v>
      </c>
      <c r="AY364" s="16" t="s">
        <v>126</v>
      </c>
      <c r="BE364" s="138">
        <f>IF(N364="základní",J364,0)</f>
        <v>0</v>
      </c>
      <c r="BF364" s="138">
        <f>IF(N364="snížená",J364,0)</f>
        <v>0</v>
      </c>
      <c r="BG364" s="138">
        <f>IF(N364="zákl. přenesená",J364,0)</f>
        <v>0</v>
      </c>
      <c r="BH364" s="138">
        <f>IF(N364="sníž. přenesená",J364,0)</f>
        <v>0</v>
      </c>
      <c r="BI364" s="138">
        <f>IF(N364="nulová",J364,0)</f>
        <v>0</v>
      </c>
      <c r="BJ364" s="16" t="s">
        <v>77</v>
      </c>
      <c r="BK364" s="138">
        <f>ROUND(I364*H364,2)</f>
        <v>0</v>
      </c>
      <c r="BL364" s="16" t="s">
        <v>228</v>
      </c>
      <c r="BM364" s="137" t="s">
        <v>626</v>
      </c>
    </row>
    <row r="365" spans="2:65" s="1" customFormat="1" ht="37.9" customHeight="1">
      <c r="B365" s="31"/>
      <c r="C365" s="126" t="s">
        <v>627</v>
      </c>
      <c r="D365" s="126" t="s">
        <v>128</v>
      </c>
      <c r="E365" s="127" t="s">
        <v>628</v>
      </c>
      <c r="F365" s="128" t="s">
        <v>629</v>
      </c>
      <c r="G365" s="129" t="s">
        <v>231</v>
      </c>
      <c r="H365" s="130">
        <v>16</v>
      </c>
      <c r="I365" s="131"/>
      <c r="J365" s="132">
        <f>ROUND(I365*H365,2)</f>
        <v>0</v>
      </c>
      <c r="K365" s="128" t="s">
        <v>132</v>
      </c>
      <c r="L365" s="31"/>
      <c r="M365" s="133" t="s">
        <v>19</v>
      </c>
      <c r="N365" s="134" t="s">
        <v>40</v>
      </c>
      <c r="P365" s="135">
        <f>O365*H365</f>
        <v>0</v>
      </c>
      <c r="Q365" s="135">
        <v>4.8000000000000001E-4</v>
      </c>
      <c r="R365" s="135">
        <f>Q365*H365</f>
        <v>7.6800000000000002E-3</v>
      </c>
      <c r="S365" s="135">
        <v>0</v>
      </c>
      <c r="T365" s="136">
        <f>S365*H365</f>
        <v>0</v>
      </c>
      <c r="AR365" s="137" t="s">
        <v>133</v>
      </c>
      <c r="AT365" s="137" t="s">
        <v>128</v>
      </c>
      <c r="AU365" s="137" t="s">
        <v>79</v>
      </c>
      <c r="AY365" s="16" t="s">
        <v>126</v>
      </c>
      <c r="BE365" s="138">
        <f>IF(N365="základní",J365,0)</f>
        <v>0</v>
      </c>
      <c r="BF365" s="138">
        <f>IF(N365="snížená",J365,0)</f>
        <v>0</v>
      </c>
      <c r="BG365" s="138">
        <f>IF(N365="zákl. přenesená",J365,0)</f>
        <v>0</v>
      </c>
      <c r="BH365" s="138">
        <f>IF(N365="sníž. přenesená",J365,0)</f>
        <v>0</v>
      </c>
      <c r="BI365" s="138">
        <f>IF(N365="nulová",J365,0)</f>
        <v>0</v>
      </c>
      <c r="BJ365" s="16" t="s">
        <v>77</v>
      </c>
      <c r="BK365" s="138">
        <f>ROUND(I365*H365,2)</f>
        <v>0</v>
      </c>
      <c r="BL365" s="16" t="s">
        <v>133</v>
      </c>
      <c r="BM365" s="137" t="s">
        <v>630</v>
      </c>
    </row>
    <row r="366" spans="2:65" s="1" customFormat="1" ht="11.25">
      <c r="B366" s="31"/>
      <c r="D366" s="139" t="s">
        <v>135</v>
      </c>
      <c r="F366" s="140" t="s">
        <v>631</v>
      </c>
      <c r="I366" s="141"/>
      <c r="L366" s="31"/>
      <c r="M366" s="142"/>
      <c r="T366" s="52"/>
      <c r="AT366" s="16" t="s">
        <v>135</v>
      </c>
      <c r="AU366" s="16" t="s">
        <v>79</v>
      </c>
    </row>
    <row r="367" spans="2:65" s="12" customFormat="1" ht="11.25">
      <c r="B367" s="143"/>
      <c r="D367" s="144" t="s">
        <v>137</v>
      </c>
      <c r="E367" s="145" t="s">
        <v>19</v>
      </c>
      <c r="F367" s="146" t="s">
        <v>632</v>
      </c>
      <c r="H367" s="147">
        <v>16</v>
      </c>
      <c r="I367" s="148"/>
      <c r="L367" s="143"/>
      <c r="M367" s="149"/>
      <c r="T367" s="150"/>
      <c r="AT367" s="145" t="s">
        <v>137</v>
      </c>
      <c r="AU367" s="145" t="s">
        <v>79</v>
      </c>
      <c r="AV367" s="12" t="s">
        <v>79</v>
      </c>
      <c r="AW367" s="12" t="s">
        <v>31</v>
      </c>
      <c r="AX367" s="12" t="s">
        <v>69</v>
      </c>
      <c r="AY367" s="145" t="s">
        <v>126</v>
      </c>
    </row>
    <row r="368" spans="2:65" s="13" customFormat="1" ht="11.25">
      <c r="B368" s="151"/>
      <c r="D368" s="144" t="s">
        <v>137</v>
      </c>
      <c r="E368" s="152" t="s">
        <v>19</v>
      </c>
      <c r="F368" s="153" t="s">
        <v>140</v>
      </c>
      <c r="H368" s="154">
        <v>16</v>
      </c>
      <c r="I368" s="155"/>
      <c r="L368" s="151"/>
      <c r="M368" s="156"/>
      <c r="T368" s="157"/>
      <c r="AT368" s="152" t="s">
        <v>137</v>
      </c>
      <c r="AU368" s="152" t="s">
        <v>79</v>
      </c>
      <c r="AV368" s="13" t="s">
        <v>133</v>
      </c>
      <c r="AW368" s="13" t="s">
        <v>31</v>
      </c>
      <c r="AX368" s="13" t="s">
        <v>77</v>
      </c>
      <c r="AY368" s="152" t="s">
        <v>126</v>
      </c>
    </row>
    <row r="369" spans="2:65" s="1" customFormat="1" ht="24.2" customHeight="1">
      <c r="B369" s="31"/>
      <c r="C369" s="126" t="s">
        <v>633</v>
      </c>
      <c r="D369" s="126" t="s">
        <v>128</v>
      </c>
      <c r="E369" s="127" t="s">
        <v>634</v>
      </c>
      <c r="F369" s="128" t="s">
        <v>635</v>
      </c>
      <c r="G369" s="129" t="s">
        <v>599</v>
      </c>
      <c r="H369" s="130">
        <v>1363.84</v>
      </c>
      <c r="I369" s="131"/>
      <c r="J369" s="132">
        <f>ROUND(I369*H369,2)</f>
        <v>0</v>
      </c>
      <c r="K369" s="128" t="s">
        <v>132</v>
      </c>
      <c r="L369" s="31"/>
      <c r="M369" s="133" t="s">
        <v>19</v>
      </c>
      <c r="N369" s="134" t="s">
        <v>40</v>
      </c>
      <c r="P369" s="135">
        <f>O369*H369</f>
        <v>0</v>
      </c>
      <c r="Q369" s="135">
        <v>1.3999999999999999E-4</v>
      </c>
      <c r="R369" s="135">
        <f>Q369*H369</f>
        <v>0.19093759999999999</v>
      </c>
      <c r="S369" s="135">
        <v>0</v>
      </c>
      <c r="T369" s="136">
        <f>S369*H369</f>
        <v>0</v>
      </c>
      <c r="AR369" s="137" t="s">
        <v>133</v>
      </c>
      <c r="AT369" s="137" t="s">
        <v>128</v>
      </c>
      <c r="AU369" s="137" t="s">
        <v>79</v>
      </c>
      <c r="AY369" s="16" t="s">
        <v>126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6" t="s">
        <v>77</v>
      </c>
      <c r="BK369" s="138">
        <f>ROUND(I369*H369,2)</f>
        <v>0</v>
      </c>
      <c r="BL369" s="16" t="s">
        <v>133</v>
      </c>
      <c r="BM369" s="137" t="s">
        <v>636</v>
      </c>
    </row>
    <row r="370" spans="2:65" s="1" customFormat="1" ht="11.25">
      <c r="B370" s="31"/>
      <c r="D370" s="139" t="s">
        <v>135</v>
      </c>
      <c r="F370" s="140" t="s">
        <v>637</v>
      </c>
      <c r="I370" s="141"/>
      <c r="L370" s="31"/>
      <c r="M370" s="142"/>
      <c r="T370" s="52"/>
      <c r="AT370" s="16" t="s">
        <v>135</v>
      </c>
      <c r="AU370" s="16" t="s">
        <v>79</v>
      </c>
    </row>
    <row r="371" spans="2:65" s="12" customFormat="1" ht="11.25">
      <c r="B371" s="143"/>
      <c r="D371" s="144" t="s">
        <v>137</v>
      </c>
      <c r="E371" s="145" t="s">
        <v>19</v>
      </c>
      <c r="F371" s="146" t="s">
        <v>638</v>
      </c>
      <c r="H371" s="147">
        <v>1363.84</v>
      </c>
      <c r="I371" s="148"/>
      <c r="L371" s="143"/>
      <c r="M371" s="149"/>
      <c r="T371" s="150"/>
      <c r="AT371" s="145" t="s">
        <v>137</v>
      </c>
      <c r="AU371" s="145" t="s">
        <v>79</v>
      </c>
      <c r="AV371" s="12" t="s">
        <v>79</v>
      </c>
      <c r="AW371" s="12" t="s">
        <v>31</v>
      </c>
      <c r="AX371" s="12" t="s">
        <v>69</v>
      </c>
      <c r="AY371" s="145" t="s">
        <v>126</v>
      </c>
    </row>
    <row r="372" spans="2:65" s="13" customFormat="1" ht="11.25">
      <c r="B372" s="151"/>
      <c r="D372" s="144" t="s">
        <v>137</v>
      </c>
      <c r="E372" s="152" t="s">
        <v>19</v>
      </c>
      <c r="F372" s="153" t="s">
        <v>140</v>
      </c>
      <c r="H372" s="154">
        <v>1363.84</v>
      </c>
      <c r="I372" s="155"/>
      <c r="L372" s="151"/>
      <c r="M372" s="156"/>
      <c r="T372" s="157"/>
      <c r="AT372" s="152" t="s">
        <v>137</v>
      </c>
      <c r="AU372" s="152" t="s">
        <v>79</v>
      </c>
      <c r="AV372" s="13" t="s">
        <v>133</v>
      </c>
      <c r="AW372" s="13" t="s">
        <v>31</v>
      </c>
      <c r="AX372" s="13" t="s">
        <v>77</v>
      </c>
      <c r="AY372" s="152" t="s">
        <v>126</v>
      </c>
    </row>
    <row r="373" spans="2:65" s="1" customFormat="1" ht="55.5" customHeight="1">
      <c r="B373" s="31"/>
      <c r="C373" s="126" t="s">
        <v>639</v>
      </c>
      <c r="D373" s="126" t="s">
        <v>128</v>
      </c>
      <c r="E373" s="127" t="s">
        <v>640</v>
      </c>
      <c r="F373" s="128" t="s">
        <v>641</v>
      </c>
      <c r="G373" s="129" t="s">
        <v>398</v>
      </c>
      <c r="H373" s="159"/>
      <c r="I373" s="131"/>
      <c r="J373" s="132">
        <f>ROUND(I373*H373,2)</f>
        <v>0</v>
      </c>
      <c r="K373" s="128" t="s">
        <v>132</v>
      </c>
      <c r="L373" s="31"/>
      <c r="M373" s="133" t="s">
        <v>19</v>
      </c>
      <c r="N373" s="134" t="s">
        <v>40</v>
      </c>
      <c r="P373" s="135">
        <f>O373*H373</f>
        <v>0</v>
      </c>
      <c r="Q373" s="135">
        <v>0</v>
      </c>
      <c r="R373" s="135">
        <f>Q373*H373</f>
        <v>0</v>
      </c>
      <c r="S373" s="135">
        <v>0</v>
      </c>
      <c r="T373" s="136">
        <f>S373*H373</f>
        <v>0</v>
      </c>
      <c r="AR373" s="137" t="s">
        <v>228</v>
      </c>
      <c r="AT373" s="137" t="s">
        <v>128</v>
      </c>
      <c r="AU373" s="137" t="s">
        <v>79</v>
      </c>
      <c r="AY373" s="16" t="s">
        <v>126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6" t="s">
        <v>77</v>
      </c>
      <c r="BK373" s="138">
        <f>ROUND(I373*H373,2)</f>
        <v>0</v>
      </c>
      <c r="BL373" s="16" t="s">
        <v>228</v>
      </c>
      <c r="BM373" s="137" t="s">
        <v>642</v>
      </c>
    </row>
    <row r="374" spans="2:65" s="1" customFormat="1" ht="11.25">
      <c r="B374" s="31"/>
      <c r="D374" s="139" t="s">
        <v>135</v>
      </c>
      <c r="F374" s="140" t="s">
        <v>643</v>
      </c>
      <c r="I374" s="141"/>
      <c r="L374" s="31"/>
      <c r="M374" s="142"/>
      <c r="T374" s="52"/>
      <c r="AT374" s="16" t="s">
        <v>135</v>
      </c>
      <c r="AU374" s="16" t="s">
        <v>79</v>
      </c>
    </row>
    <row r="375" spans="2:65" s="11" customFormat="1" ht="22.9" customHeight="1">
      <c r="B375" s="114"/>
      <c r="D375" s="115" t="s">
        <v>68</v>
      </c>
      <c r="E375" s="124" t="s">
        <v>644</v>
      </c>
      <c r="F375" s="124" t="s">
        <v>645</v>
      </c>
      <c r="I375" s="117"/>
      <c r="J375" s="125">
        <f>BK375</f>
        <v>0</v>
      </c>
      <c r="L375" s="114"/>
      <c r="M375" s="119"/>
      <c r="P375" s="120">
        <f>SUM(P376:P397)</f>
        <v>0</v>
      </c>
      <c r="R375" s="120">
        <f>SUM(R376:R397)</f>
        <v>0.152014604</v>
      </c>
      <c r="T375" s="121">
        <f>SUM(T376:T397)</f>
        <v>0</v>
      </c>
      <c r="AR375" s="115" t="s">
        <v>79</v>
      </c>
      <c r="AT375" s="122" t="s">
        <v>68</v>
      </c>
      <c r="AU375" s="122" t="s">
        <v>77</v>
      </c>
      <c r="AY375" s="115" t="s">
        <v>126</v>
      </c>
      <c r="BK375" s="123">
        <f>SUM(BK376:BK397)</f>
        <v>0</v>
      </c>
    </row>
    <row r="376" spans="2:65" s="1" customFormat="1" ht="24.2" customHeight="1">
      <c r="B376" s="31"/>
      <c r="C376" s="126" t="s">
        <v>646</v>
      </c>
      <c r="D376" s="126" t="s">
        <v>128</v>
      </c>
      <c r="E376" s="127" t="s">
        <v>647</v>
      </c>
      <c r="F376" s="128" t="s">
        <v>648</v>
      </c>
      <c r="G376" s="129" t="s">
        <v>176</v>
      </c>
      <c r="H376" s="130">
        <v>85.146000000000001</v>
      </c>
      <c r="I376" s="131"/>
      <c r="J376" s="132">
        <f>ROUND(I376*H376,2)</f>
        <v>0</v>
      </c>
      <c r="K376" s="128" t="s">
        <v>132</v>
      </c>
      <c r="L376" s="31"/>
      <c r="M376" s="133" t="s">
        <v>19</v>
      </c>
      <c r="N376" s="134" t="s">
        <v>40</v>
      </c>
      <c r="P376" s="135">
        <f>O376*H376</f>
        <v>0</v>
      </c>
      <c r="Q376" s="135">
        <v>0</v>
      </c>
      <c r="R376" s="135">
        <f>Q376*H376</f>
        <v>0</v>
      </c>
      <c r="S376" s="135">
        <v>0</v>
      </c>
      <c r="T376" s="136">
        <f>S376*H376</f>
        <v>0</v>
      </c>
      <c r="AR376" s="137" t="s">
        <v>228</v>
      </c>
      <c r="AT376" s="137" t="s">
        <v>128</v>
      </c>
      <c r="AU376" s="137" t="s">
        <v>79</v>
      </c>
      <c r="AY376" s="16" t="s">
        <v>126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6" t="s">
        <v>77</v>
      </c>
      <c r="BK376" s="138">
        <f>ROUND(I376*H376,2)</f>
        <v>0</v>
      </c>
      <c r="BL376" s="16" t="s">
        <v>228</v>
      </c>
      <c r="BM376" s="137" t="s">
        <v>649</v>
      </c>
    </row>
    <row r="377" spans="2:65" s="1" customFormat="1" ht="11.25">
      <c r="B377" s="31"/>
      <c r="D377" s="139" t="s">
        <v>135</v>
      </c>
      <c r="F377" s="140" t="s">
        <v>650</v>
      </c>
      <c r="I377" s="141"/>
      <c r="L377" s="31"/>
      <c r="M377" s="142"/>
      <c r="T377" s="52"/>
      <c r="AT377" s="16" t="s">
        <v>135</v>
      </c>
      <c r="AU377" s="16" t="s">
        <v>79</v>
      </c>
    </row>
    <row r="378" spans="2:65" s="1" customFormat="1" ht="24.2" customHeight="1">
      <c r="B378" s="31"/>
      <c r="C378" s="126" t="s">
        <v>651</v>
      </c>
      <c r="D378" s="126" t="s">
        <v>128</v>
      </c>
      <c r="E378" s="127" t="s">
        <v>652</v>
      </c>
      <c r="F378" s="128" t="s">
        <v>653</v>
      </c>
      <c r="G378" s="129" t="s">
        <v>176</v>
      </c>
      <c r="H378" s="130">
        <v>85.146000000000001</v>
      </c>
      <c r="I378" s="131"/>
      <c r="J378" s="132">
        <f>ROUND(I378*H378,2)</f>
        <v>0</v>
      </c>
      <c r="K378" s="128" t="s">
        <v>132</v>
      </c>
      <c r="L378" s="31"/>
      <c r="M378" s="133" t="s">
        <v>19</v>
      </c>
      <c r="N378" s="134" t="s">
        <v>40</v>
      </c>
      <c r="P378" s="135">
        <f>O378*H378</f>
        <v>0</v>
      </c>
      <c r="Q378" s="135">
        <v>0</v>
      </c>
      <c r="R378" s="135">
        <f>Q378*H378</f>
        <v>0</v>
      </c>
      <c r="S378" s="135">
        <v>0</v>
      </c>
      <c r="T378" s="136">
        <f>S378*H378</f>
        <v>0</v>
      </c>
      <c r="AR378" s="137" t="s">
        <v>228</v>
      </c>
      <c r="AT378" s="137" t="s">
        <v>128</v>
      </c>
      <c r="AU378" s="137" t="s">
        <v>79</v>
      </c>
      <c r="AY378" s="16" t="s">
        <v>126</v>
      </c>
      <c r="BE378" s="138">
        <f>IF(N378="základní",J378,0)</f>
        <v>0</v>
      </c>
      <c r="BF378" s="138">
        <f>IF(N378="snížená",J378,0)</f>
        <v>0</v>
      </c>
      <c r="BG378" s="138">
        <f>IF(N378="zákl. přenesená",J378,0)</f>
        <v>0</v>
      </c>
      <c r="BH378" s="138">
        <f>IF(N378="sníž. přenesená",J378,0)</f>
        <v>0</v>
      </c>
      <c r="BI378" s="138">
        <f>IF(N378="nulová",J378,0)</f>
        <v>0</v>
      </c>
      <c r="BJ378" s="16" t="s">
        <v>77</v>
      </c>
      <c r="BK378" s="138">
        <f>ROUND(I378*H378,2)</f>
        <v>0</v>
      </c>
      <c r="BL378" s="16" t="s">
        <v>228</v>
      </c>
      <c r="BM378" s="137" t="s">
        <v>654</v>
      </c>
    </row>
    <row r="379" spans="2:65" s="1" customFormat="1" ht="11.25">
      <c r="B379" s="31"/>
      <c r="D379" s="139" t="s">
        <v>135</v>
      </c>
      <c r="F379" s="140" t="s">
        <v>655</v>
      </c>
      <c r="I379" s="141"/>
      <c r="L379" s="31"/>
      <c r="M379" s="142"/>
      <c r="T379" s="52"/>
      <c r="AT379" s="16" t="s">
        <v>135</v>
      </c>
      <c r="AU379" s="16" t="s">
        <v>79</v>
      </c>
    </row>
    <row r="380" spans="2:65" s="1" customFormat="1" ht="24.2" customHeight="1">
      <c r="B380" s="31"/>
      <c r="C380" s="126" t="s">
        <v>656</v>
      </c>
      <c r="D380" s="126" t="s">
        <v>128</v>
      </c>
      <c r="E380" s="127" t="s">
        <v>657</v>
      </c>
      <c r="F380" s="128" t="s">
        <v>658</v>
      </c>
      <c r="G380" s="129" t="s">
        <v>176</v>
      </c>
      <c r="H380" s="130">
        <v>85.146000000000001</v>
      </c>
      <c r="I380" s="131"/>
      <c r="J380" s="132">
        <f>ROUND(I380*H380,2)</f>
        <v>0</v>
      </c>
      <c r="K380" s="128" t="s">
        <v>132</v>
      </c>
      <c r="L380" s="31"/>
      <c r="M380" s="133" t="s">
        <v>19</v>
      </c>
      <c r="N380" s="134" t="s">
        <v>40</v>
      </c>
      <c r="P380" s="135">
        <f>O380*H380</f>
        <v>0</v>
      </c>
      <c r="Q380" s="135">
        <v>1.6000000000000001E-4</v>
      </c>
      <c r="R380" s="135">
        <f>Q380*H380</f>
        <v>1.3623360000000001E-2</v>
      </c>
      <c r="S380" s="135">
        <v>0</v>
      </c>
      <c r="T380" s="136">
        <f>S380*H380</f>
        <v>0</v>
      </c>
      <c r="AR380" s="137" t="s">
        <v>228</v>
      </c>
      <c r="AT380" s="137" t="s">
        <v>128</v>
      </c>
      <c r="AU380" s="137" t="s">
        <v>79</v>
      </c>
      <c r="AY380" s="16" t="s">
        <v>126</v>
      </c>
      <c r="BE380" s="138">
        <f>IF(N380="základní",J380,0)</f>
        <v>0</v>
      </c>
      <c r="BF380" s="138">
        <f>IF(N380="snížená",J380,0)</f>
        <v>0</v>
      </c>
      <c r="BG380" s="138">
        <f>IF(N380="zákl. přenesená",J380,0)</f>
        <v>0</v>
      </c>
      <c r="BH380" s="138">
        <f>IF(N380="sníž. přenesená",J380,0)</f>
        <v>0</v>
      </c>
      <c r="BI380" s="138">
        <f>IF(N380="nulová",J380,0)</f>
        <v>0</v>
      </c>
      <c r="BJ380" s="16" t="s">
        <v>77</v>
      </c>
      <c r="BK380" s="138">
        <f>ROUND(I380*H380,2)</f>
        <v>0</v>
      </c>
      <c r="BL380" s="16" t="s">
        <v>228</v>
      </c>
      <c r="BM380" s="137" t="s">
        <v>659</v>
      </c>
    </row>
    <row r="381" spans="2:65" s="1" customFormat="1" ht="11.25">
      <c r="B381" s="31"/>
      <c r="D381" s="139" t="s">
        <v>135</v>
      </c>
      <c r="F381" s="140" t="s">
        <v>660</v>
      </c>
      <c r="I381" s="141"/>
      <c r="L381" s="31"/>
      <c r="M381" s="142"/>
      <c r="T381" s="52"/>
      <c r="AT381" s="16" t="s">
        <v>135</v>
      </c>
      <c r="AU381" s="16" t="s">
        <v>79</v>
      </c>
    </row>
    <row r="382" spans="2:65" s="1" customFormat="1" ht="24.2" customHeight="1">
      <c r="B382" s="31"/>
      <c r="C382" s="126" t="s">
        <v>661</v>
      </c>
      <c r="D382" s="126" t="s">
        <v>128</v>
      </c>
      <c r="E382" s="127" t="s">
        <v>662</v>
      </c>
      <c r="F382" s="128" t="s">
        <v>663</v>
      </c>
      <c r="G382" s="129" t="s">
        <v>176</v>
      </c>
      <c r="H382" s="130">
        <v>85.146000000000001</v>
      </c>
      <c r="I382" s="131"/>
      <c r="J382" s="132">
        <f>ROUND(I382*H382,2)</f>
        <v>0</v>
      </c>
      <c r="K382" s="128" t="s">
        <v>132</v>
      </c>
      <c r="L382" s="31"/>
      <c r="M382" s="133" t="s">
        <v>19</v>
      </c>
      <c r="N382" s="134" t="s">
        <v>40</v>
      </c>
      <c r="P382" s="135">
        <f>O382*H382</f>
        <v>0</v>
      </c>
      <c r="Q382" s="135">
        <v>1.6699999999999999E-4</v>
      </c>
      <c r="R382" s="135">
        <f>Q382*H382</f>
        <v>1.4219381999999999E-2</v>
      </c>
      <c r="S382" s="135">
        <v>0</v>
      </c>
      <c r="T382" s="136">
        <f>S382*H382</f>
        <v>0</v>
      </c>
      <c r="AR382" s="137" t="s">
        <v>228</v>
      </c>
      <c r="AT382" s="137" t="s">
        <v>128</v>
      </c>
      <c r="AU382" s="137" t="s">
        <v>79</v>
      </c>
      <c r="AY382" s="16" t="s">
        <v>126</v>
      </c>
      <c r="BE382" s="138">
        <f>IF(N382="základní",J382,0)</f>
        <v>0</v>
      </c>
      <c r="BF382" s="138">
        <f>IF(N382="snížená",J382,0)</f>
        <v>0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6" t="s">
        <v>77</v>
      </c>
      <c r="BK382" s="138">
        <f>ROUND(I382*H382,2)</f>
        <v>0</v>
      </c>
      <c r="BL382" s="16" t="s">
        <v>228</v>
      </c>
      <c r="BM382" s="137" t="s">
        <v>664</v>
      </c>
    </row>
    <row r="383" spans="2:65" s="1" customFormat="1" ht="11.25">
      <c r="B383" s="31"/>
      <c r="D383" s="139" t="s">
        <v>135</v>
      </c>
      <c r="F383" s="140" t="s">
        <v>665</v>
      </c>
      <c r="I383" s="141"/>
      <c r="L383" s="31"/>
      <c r="M383" s="142"/>
      <c r="T383" s="52"/>
      <c r="AT383" s="16" t="s">
        <v>135</v>
      </c>
      <c r="AU383" s="16" t="s">
        <v>79</v>
      </c>
    </row>
    <row r="384" spans="2:65" s="1" customFormat="1" ht="24.2" customHeight="1">
      <c r="B384" s="31"/>
      <c r="C384" s="126" t="s">
        <v>666</v>
      </c>
      <c r="D384" s="126" t="s">
        <v>128</v>
      </c>
      <c r="E384" s="127" t="s">
        <v>667</v>
      </c>
      <c r="F384" s="128" t="s">
        <v>668</v>
      </c>
      <c r="G384" s="129" t="s">
        <v>176</v>
      </c>
      <c r="H384" s="130">
        <v>85.146000000000001</v>
      </c>
      <c r="I384" s="131"/>
      <c r="J384" s="132">
        <f>ROUND(I384*H384,2)</f>
        <v>0</v>
      </c>
      <c r="K384" s="128" t="s">
        <v>132</v>
      </c>
      <c r="L384" s="31"/>
      <c r="M384" s="133" t="s">
        <v>19</v>
      </c>
      <c r="N384" s="134" t="s">
        <v>40</v>
      </c>
      <c r="P384" s="135">
        <f>O384*H384</f>
        <v>0</v>
      </c>
      <c r="Q384" s="135">
        <v>1.6699999999999999E-4</v>
      </c>
      <c r="R384" s="135">
        <f>Q384*H384</f>
        <v>1.4219381999999999E-2</v>
      </c>
      <c r="S384" s="135">
        <v>0</v>
      </c>
      <c r="T384" s="136">
        <f>S384*H384</f>
        <v>0</v>
      </c>
      <c r="AR384" s="137" t="s">
        <v>228</v>
      </c>
      <c r="AT384" s="137" t="s">
        <v>128</v>
      </c>
      <c r="AU384" s="137" t="s">
        <v>79</v>
      </c>
      <c r="AY384" s="16" t="s">
        <v>126</v>
      </c>
      <c r="BE384" s="138">
        <f>IF(N384="základní",J384,0)</f>
        <v>0</v>
      </c>
      <c r="BF384" s="138">
        <f>IF(N384="snížená",J384,0)</f>
        <v>0</v>
      </c>
      <c r="BG384" s="138">
        <f>IF(N384="zákl. přenesená",J384,0)</f>
        <v>0</v>
      </c>
      <c r="BH384" s="138">
        <f>IF(N384="sníž. přenesená",J384,0)</f>
        <v>0</v>
      </c>
      <c r="BI384" s="138">
        <f>IF(N384="nulová",J384,0)</f>
        <v>0</v>
      </c>
      <c r="BJ384" s="16" t="s">
        <v>77</v>
      </c>
      <c r="BK384" s="138">
        <f>ROUND(I384*H384,2)</f>
        <v>0</v>
      </c>
      <c r="BL384" s="16" t="s">
        <v>228</v>
      </c>
      <c r="BM384" s="137" t="s">
        <v>669</v>
      </c>
    </row>
    <row r="385" spans="2:65" s="1" customFormat="1" ht="11.25">
      <c r="B385" s="31"/>
      <c r="D385" s="139" t="s">
        <v>135</v>
      </c>
      <c r="F385" s="140" t="s">
        <v>670</v>
      </c>
      <c r="I385" s="141"/>
      <c r="L385" s="31"/>
      <c r="M385" s="142"/>
      <c r="T385" s="52"/>
      <c r="AT385" s="16" t="s">
        <v>135</v>
      </c>
      <c r="AU385" s="16" t="s">
        <v>79</v>
      </c>
    </row>
    <row r="386" spans="2:65" s="14" customFormat="1" ht="11.25">
      <c r="B386" s="170"/>
      <c r="D386" s="144" t="s">
        <v>137</v>
      </c>
      <c r="E386" s="171" t="s">
        <v>19</v>
      </c>
      <c r="F386" s="172" t="s">
        <v>671</v>
      </c>
      <c r="H386" s="171" t="s">
        <v>19</v>
      </c>
      <c r="I386" s="173"/>
      <c r="L386" s="170"/>
      <c r="M386" s="174"/>
      <c r="T386" s="175"/>
      <c r="AT386" s="171" t="s">
        <v>137</v>
      </c>
      <c r="AU386" s="171" t="s">
        <v>79</v>
      </c>
      <c r="AV386" s="14" t="s">
        <v>77</v>
      </c>
      <c r="AW386" s="14" t="s">
        <v>31</v>
      </c>
      <c r="AX386" s="14" t="s">
        <v>69</v>
      </c>
      <c r="AY386" s="171" t="s">
        <v>126</v>
      </c>
    </row>
    <row r="387" spans="2:65" s="12" customFormat="1" ht="11.25">
      <c r="B387" s="143"/>
      <c r="D387" s="144" t="s">
        <v>137</v>
      </c>
      <c r="E387" s="145" t="s">
        <v>19</v>
      </c>
      <c r="F387" s="146" t="s">
        <v>672</v>
      </c>
      <c r="H387" s="147">
        <v>17.295999999999999</v>
      </c>
      <c r="I387" s="148"/>
      <c r="L387" s="143"/>
      <c r="M387" s="149"/>
      <c r="T387" s="150"/>
      <c r="AT387" s="145" t="s">
        <v>137</v>
      </c>
      <c r="AU387" s="145" t="s">
        <v>79</v>
      </c>
      <c r="AV387" s="12" t="s">
        <v>79</v>
      </c>
      <c r="AW387" s="12" t="s">
        <v>31</v>
      </c>
      <c r="AX387" s="12" t="s">
        <v>69</v>
      </c>
      <c r="AY387" s="145" t="s">
        <v>126</v>
      </c>
    </row>
    <row r="388" spans="2:65" s="12" customFormat="1" ht="11.25">
      <c r="B388" s="143"/>
      <c r="D388" s="144" t="s">
        <v>137</v>
      </c>
      <c r="E388" s="145" t="s">
        <v>19</v>
      </c>
      <c r="F388" s="146" t="s">
        <v>673</v>
      </c>
      <c r="H388" s="147">
        <v>67.849999999999994</v>
      </c>
      <c r="I388" s="148"/>
      <c r="L388" s="143"/>
      <c r="M388" s="149"/>
      <c r="T388" s="150"/>
      <c r="AT388" s="145" t="s">
        <v>137</v>
      </c>
      <c r="AU388" s="145" t="s">
        <v>79</v>
      </c>
      <c r="AV388" s="12" t="s">
        <v>79</v>
      </c>
      <c r="AW388" s="12" t="s">
        <v>31</v>
      </c>
      <c r="AX388" s="12" t="s">
        <v>69</v>
      </c>
      <c r="AY388" s="145" t="s">
        <v>126</v>
      </c>
    </row>
    <row r="389" spans="2:65" s="13" customFormat="1" ht="11.25">
      <c r="B389" s="151"/>
      <c r="D389" s="144" t="s">
        <v>137</v>
      </c>
      <c r="E389" s="152" t="s">
        <v>19</v>
      </c>
      <c r="F389" s="153" t="s">
        <v>140</v>
      </c>
      <c r="H389" s="154">
        <v>85.146000000000001</v>
      </c>
      <c r="I389" s="155"/>
      <c r="L389" s="151"/>
      <c r="M389" s="156"/>
      <c r="T389" s="157"/>
      <c r="AT389" s="152" t="s">
        <v>137</v>
      </c>
      <c r="AU389" s="152" t="s">
        <v>79</v>
      </c>
      <c r="AV389" s="13" t="s">
        <v>133</v>
      </c>
      <c r="AW389" s="13" t="s">
        <v>31</v>
      </c>
      <c r="AX389" s="13" t="s">
        <v>77</v>
      </c>
      <c r="AY389" s="152" t="s">
        <v>126</v>
      </c>
    </row>
    <row r="390" spans="2:65" s="1" customFormat="1" ht="37.9" customHeight="1">
      <c r="B390" s="31"/>
      <c r="C390" s="126" t="s">
        <v>674</v>
      </c>
      <c r="D390" s="126" t="s">
        <v>128</v>
      </c>
      <c r="E390" s="127" t="s">
        <v>675</v>
      </c>
      <c r="F390" s="128" t="s">
        <v>676</v>
      </c>
      <c r="G390" s="129" t="s">
        <v>176</v>
      </c>
      <c r="H390" s="130">
        <v>124.946</v>
      </c>
      <c r="I390" s="131"/>
      <c r="J390" s="132">
        <f>ROUND(I390*H390,2)</f>
        <v>0</v>
      </c>
      <c r="K390" s="128" t="s">
        <v>132</v>
      </c>
      <c r="L390" s="31"/>
      <c r="M390" s="133" t="s">
        <v>19</v>
      </c>
      <c r="N390" s="134" t="s">
        <v>40</v>
      </c>
      <c r="P390" s="135">
        <f>O390*H390</f>
        <v>0</v>
      </c>
      <c r="Q390" s="135">
        <v>1.3999999999999999E-4</v>
      </c>
      <c r="R390" s="135">
        <f>Q390*H390</f>
        <v>1.7492439999999998E-2</v>
      </c>
      <c r="S390" s="135">
        <v>0</v>
      </c>
      <c r="T390" s="136">
        <f>S390*H390</f>
        <v>0</v>
      </c>
      <c r="AR390" s="137" t="s">
        <v>228</v>
      </c>
      <c r="AT390" s="137" t="s">
        <v>128</v>
      </c>
      <c r="AU390" s="137" t="s">
        <v>79</v>
      </c>
      <c r="AY390" s="16" t="s">
        <v>126</v>
      </c>
      <c r="BE390" s="138">
        <f>IF(N390="základní",J390,0)</f>
        <v>0</v>
      </c>
      <c r="BF390" s="138">
        <f>IF(N390="snížená",J390,0)</f>
        <v>0</v>
      </c>
      <c r="BG390" s="138">
        <f>IF(N390="zákl. přenesená",J390,0)</f>
        <v>0</v>
      </c>
      <c r="BH390" s="138">
        <f>IF(N390="sníž. přenesená",J390,0)</f>
        <v>0</v>
      </c>
      <c r="BI390" s="138">
        <f>IF(N390="nulová",J390,0)</f>
        <v>0</v>
      </c>
      <c r="BJ390" s="16" t="s">
        <v>77</v>
      </c>
      <c r="BK390" s="138">
        <f>ROUND(I390*H390,2)</f>
        <v>0</v>
      </c>
      <c r="BL390" s="16" t="s">
        <v>228</v>
      </c>
      <c r="BM390" s="137" t="s">
        <v>677</v>
      </c>
    </row>
    <row r="391" spans="2:65" s="1" customFormat="1" ht="11.25">
      <c r="B391" s="31"/>
      <c r="D391" s="139" t="s">
        <v>135</v>
      </c>
      <c r="F391" s="140" t="s">
        <v>678</v>
      </c>
      <c r="I391" s="141"/>
      <c r="L391" s="31"/>
      <c r="M391" s="142"/>
      <c r="T391" s="52"/>
      <c r="AT391" s="16" t="s">
        <v>135</v>
      </c>
      <c r="AU391" s="16" t="s">
        <v>79</v>
      </c>
    </row>
    <row r="392" spans="2:65" s="12" customFormat="1" ht="11.25">
      <c r="B392" s="143"/>
      <c r="D392" s="144" t="s">
        <v>137</v>
      </c>
      <c r="E392" s="145" t="s">
        <v>19</v>
      </c>
      <c r="F392" s="146" t="s">
        <v>679</v>
      </c>
      <c r="H392" s="147">
        <v>124.946</v>
      </c>
      <c r="I392" s="148"/>
      <c r="L392" s="143"/>
      <c r="M392" s="149"/>
      <c r="T392" s="150"/>
      <c r="AT392" s="145" t="s">
        <v>137</v>
      </c>
      <c r="AU392" s="145" t="s">
        <v>79</v>
      </c>
      <c r="AV392" s="12" t="s">
        <v>79</v>
      </c>
      <c r="AW392" s="12" t="s">
        <v>31</v>
      </c>
      <c r="AX392" s="12" t="s">
        <v>69</v>
      </c>
      <c r="AY392" s="145" t="s">
        <v>126</v>
      </c>
    </row>
    <row r="393" spans="2:65" s="13" customFormat="1" ht="11.25">
      <c r="B393" s="151"/>
      <c r="D393" s="144" t="s">
        <v>137</v>
      </c>
      <c r="E393" s="152" t="s">
        <v>19</v>
      </c>
      <c r="F393" s="153" t="s">
        <v>140</v>
      </c>
      <c r="H393" s="154">
        <v>124.946</v>
      </c>
      <c r="I393" s="155"/>
      <c r="L393" s="151"/>
      <c r="M393" s="156"/>
      <c r="T393" s="157"/>
      <c r="AT393" s="152" t="s">
        <v>137</v>
      </c>
      <c r="AU393" s="152" t="s">
        <v>79</v>
      </c>
      <c r="AV393" s="13" t="s">
        <v>133</v>
      </c>
      <c r="AW393" s="13" t="s">
        <v>31</v>
      </c>
      <c r="AX393" s="13" t="s">
        <v>77</v>
      </c>
      <c r="AY393" s="152" t="s">
        <v>126</v>
      </c>
    </row>
    <row r="394" spans="2:65" s="1" customFormat="1" ht="44.25" customHeight="1">
      <c r="B394" s="31"/>
      <c r="C394" s="126" t="s">
        <v>680</v>
      </c>
      <c r="D394" s="126" t="s">
        <v>128</v>
      </c>
      <c r="E394" s="127" t="s">
        <v>681</v>
      </c>
      <c r="F394" s="128" t="s">
        <v>682</v>
      </c>
      <c r="G394" s="129" t="s">
        <v>176</v>
      </c>
      <c r="H394" s="130">
        <v>124.946</v>
      </c>
      <c r="I394" s="131"/>
      <c r="J394" s="132">
        <f>ROUND(I394*H394,2)</f>
        <v>0</v>
      </c>
      <c r="K394" s="128" t="s">
        <v>132</v>
      </c>
      <c r="L394" s="31"/>
      <c r="M394" s="133" t="s">
        <v>19</v>
      </c>
      <c r="N394" s="134" t="s">
        <v>40</v>
      </c>
      <c r="P394" s="135">
        <f>O394*H394</f>
        <v>0</v>
      </c>
      <c r="Q394" s="135">
        <v>7.2000000000000005E-4</v>
      </c>
      <c r="R394" s="135">
        <f>Q394*H394</f>
        <v>8.9961120000000006E-2</v>
      </c>
      <c r="S394" s="135">
        <v>0</v>
      </c>
      <c r="T394" s="136">
        <f>S394*H394</f>
        <v>0</v>
      </c>
      <c r="AR394" s="137" t="s">
        <v>228</v>
      </c>
      <c r="AT394" s="137" t="s">
        <v>128</v>
      </c>
      <c r="AU394" s="137" t="s">
        <v>79</v>
      </c>
      <c r="AY394" s="16" t="s">
        <v>126</v>
      </c>
      <c r="BE394" s="138">
        <f>IF(N394="základní",J394,0)</f>
        <v>0</v>
      </c>
      <c r="BF394" s="138">
        <f>IF(N394="snížená",J394,0)</f>
        <v>0</v>
      </c>
      <c r="BG394" s="138">
        <f>IF(N394="zákl. přenesená",J394,0)</f>
        <v>0</v>
      </c>
      <c r="BH394" s="138">
        <f>IF(N394="sníž. přenesená",J394,0)</f>
        <v>0</v>
      </c>
      <c r="BI394" s="138">
        <f>IF(N394="nulová",J394,0)</f>
        <v>0</v>
      </c>
      <c r="BJ394" s="16" t="s">
        <v>77</v>
      </c>
      <c r="BK394" s="138">
        <f>ROUND(I394*H394,2)</f>
        <v>0</v>
      </c>
      <c r="BL394" s="16" t="s">
        <v>228</v>
      </c>
      <c r="BM394" s="137" t="s">
        <v>683</v>
      </c>
    </row>
    <row r="395" spans="2:65" s="1" customFormat="1" ht="11.25">
      <c r="B395" s="31"/>
      <c r="D395" s="139" t="s">
        <v>135</v>
      </c>
      <c r="F395" s="140" t="s">
        <v>684</v>
      </c>
      <c r="I395" s="141"/>
      <c r="L395" s="31"/>
      <c r="M395" s="142"/>
      <c r="T395" s="52"/>
      <c r="AT395" s="16" t="s">
        <v>135</v>
      </c>
      <c r="AU395" s="16" t="s">
        <v>79</v>
      </c>
    </row>
    <row r="396" spans="2:65" s="1" customFormat="1" ht="37.9" customHeight="1">
      <c r="B396" s="31"/>
      <c r="C396" s="126" t="s">
        <v>685</v>
      </c>
      <c r="D396" s="126" t="s">
        <v>128</v>
      </c>
      <c r="E396" s="127" t="s">
        <v>686</v>
      </c>
      <c r="F396" s="128" t="s">
        <v>687</v>
      </c>
      <c r="G396" s="129" t="s">
        <v>176</v>
      </c>
      <c r="H396" s="130">
        <v>124.946</v>
      </c>
      <c r="I396" s="131"/>
      <c r="J396" s="132">
        <f>ROUND(I396*H396,2)</f>
        <v>0</v>
      </c>
      <c r="K396" s="128" t="s">
        <v>132</v>
      </c>
      <c r="L396" s="31"/>
      <c r="M396" s="133" t="s">
        <v>19</v>
      </c>
      <c r="N396" s="134" t="s">
        <v>40</v>
      </c>
      <c r="P396" s="135">
        <f>O396*H396</f>
        <v>0</v>
      </c>
      <c r="Q396" s="135">
        <v>2.0000000000000002E-5</v>
      </c>
      <c r="R396" s="135">
        <f>Q396*H396</f>
        <v>2.49892E-3</v>
      </c>
      <c r="S396" s="135">
        <v>0</v>
      </c>
      <c r="T396" s="136">
        <f>S396*H396</f>
        <v>0</v>
      </c>
      <c r="AR396" s="137" t="s">
        <v>228</v>
      </c>
      <c r="AT396" s="137" t="s">
        <v>128</v>
      </c>
      <c r="AU396" s="137" t="s">
        <v>79</v>
      </c>
      <c r="AY396" s="16" t="s">
        <v>126</v>
      </c>
      <c r="BE396" s="138">
        <f>IF(N396="základní",J396,0)</f>
        <v>0</v>
      </c>
      <c r="BF396" s="138">
        <f>IF(N396="snížená",J396,0)</f>
        <v>0</v>
      </c>
      <c r="BG396" s="138">
        <f>IF(N396="zákl. přenesená",J396,0)</f>
        <v>0</v>
      </c>
      <c r="BH396" s="138">
        <f>IF(N396="sníž. přenesená",J396,0)</f>
        <v>0</v>
      </c>
      <c r="BI396" s="138">
        <f>IF(N396="nulová",J396,0)</f>
        <v>0</v>
      </c>
      <c r="BJ396" s="16" t="s">
        <v>77</v>
      </c>
      <c r="BK396" s="138">
        <f>ROUND(I396*H396,2)</f>
        <v>0</v>
      </c>
      <c r="BL396" s="16" t="s">
        <v>228</v>
      </c>
      <c r="BM396" s="137" t="s">
        <v>688</v>
      </c>
    </row>
    <row r="397" spans="2:65" s="1" customFormat="1" ht="11.25">
      <c r="B397" s="31"/>
      <c r="D397" s="139" t="s">
        <v>135</v>
      </c>
      <c r="F397" s="140" t="s">
        <v>689</v>
      </c>
      <c r="I397" s="141"/>
      <c r="L397" s="31"/>
      <c r="M397" s="142"/>
      <c r="T397" s="52"/>
      <c r="AT397" s="16" t="s">
        <v>135</v>
      </c>
      <c r="AU397" s="16" t="s">
        <v>79</v>
      </c>
    </row>
    <row r="398" spans="2:65" s="11" customFormat="1" ht="22.9" customHeight="1">
      <c r="B398" s="114"/>
      <c r="D398" s="115" t="s">
        <v>68</v>
      </c>
      <c r="E398" s="124" t="s">
        <v>690</v>
      </c>
      <c r="F398" s="124" t="s">
        <v>691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1.5009E-2</v>
      </c>
      <c r="T398" s="121">
        <f>SUM(T399:T402)</f>
        <v>0</v>
      </c>
      <c r="AR398" s="115" t="s">
        <v>79</v>
      </c>
      <c r="AT398" s="122" t="s">
        <v>68</v>
      </c>
      <c r="AU398" s="122" t="s">
        <v>77</v>
      </c>
      <c r="AY398" s="115" t="s">
        <v>126</v>
      </c>
      <c r="BK398" s="123">
        <f>SUM(BK399:BK402)</f>
        <v>0</v>
      </c>
    </row>
    <row r="399" spans="2:65" s="1" customFormat="1" ht="37.9" customHeight="1">
      <c r="B399" s="31"/>
      <c r="C399" s="126" t="s">
        <v>692</v>
      </c>
      <c r="D399" s="126" t="s">
        <v>128</v>
      </c>
      <c r="E399" s="127" t="s">
        <v>693</v>
      </c>
      <c r="F399" s="128" t="s">
        <v>694</v>
      </c>
      <c r="G399" s="129" t="s">
        <v>176</v>
      </c>
      <c r="H399" s="130">
        <v>50.03</v>
      </c>
      <c r="I399" s="131"/>
      <c r="J399" s="132">
        <f>ROUND(I399*H399,2)</f>
        <v>0</v>
      </c>
      <c r="K399" s="128" t="s">
        <v>132</v>
      </c>
      <c r="L399" s="31"/>
      <c r="M399" s="133" t="s">
        <v>19</v>
      </c>
      <c r="N399" s="134" t="s">
        <v>40</v>
      </c>
      <c r="P399" s="135">
        <f>O399*H399</f>
        <v>0</v>
      </c>
      <c r="Q399" s="135">
        <v>2.9999999999999997E-4</v>
      </c>
      <c r="R399" s="135">
        <f>Q399*H399</f>
        <v>1.5009E-2</v>
      </c>
      <c r="S399" s="135">
        <v>0</v>
      </c>
      <c r="T399" s="136">
        <f>S399*H399</f>
        <v>0</v>
      </c>
      <c r="AR399" s="137" t="s">
        <v>228</v>
      </c>
      <c r="AT399" s="137" t="s">
        <v>128</v>
      </c>
      <c r="AU399" s="137" t="s">
        <v>79</v>
      </c>
      <c r="AY399" s="16" t="s">
        <v>126</v>
      </c>
      <c r="BE399" s="138">
        <f>IF(N399="základní",J399,0)</f>
        <v>0</v>
      </c>
      <c r="BF399" s="138">
        <f>IF(N399="snížená",J399,0)</f>
        <v>0</v>
      </c>
      <c r="BG399" s="138">
        <f>IF(N399="zákl. přenesená",J399,0)</f>
        <v>0</v>
      </c>
      <c r="BH399" s="138">
        <f>IF(N399="sníž. přenesená",J399,0)</f>
        <v>0</v>
      </c>
      <c r="BI399" s="138">
        <f>IF(N399="nulová",J399,0)</f>
        <v>0</v>
      </c>
      <c r="BJ399" s="16" t="s">
        <v>77</v>
      </c>
      <c r="BK399" s="138">
        <f>ROUND(I399*H399,2)</f>
        <v>0</v>
      </c>
      <c r="BL399" s="16" t="s">
        <v>228</v>
      </c>
      <c r="BM399" s="137" t="s">
        <v>695</v>
      </c>
    </row>
    <row r="400" spans="2:65" s="1" customFormat="1" ht="11.25">
      <c r="B400" s="31"/>
      <c r="D400" s="139" t="s">
        <v>135</v>
      </c>
      <c r="F400" s="140" t="s">
        <v>696</v>
      </c>
      <c r="I400" s="141"/>
      <c r="L400" s="31"/>
      <c r="M400" s="142"/>
      <c r="T400" s="52"/>
      <c r="AT400" s="16" t="s">
        <v>135</v>
      </c>
      <c r="AU400" s="16" t="s">
        <v>79</v>
      </c>
    </row>
    <row r="401" spans="2:65" s="12" customFormat="1" ht="11.25">
      <c r="B401" s="143"/>
      <c r="D401" s="144" t="s">
        <v>137</v>
      </c>
      <c r="E401" s="145" t="s">
        <v>19</v>
      </c>
      <c r="F401" s="146" t="s">
        <v>697</v>
      </c>
      <c r="H401" s="147">
        <v>50.03</v>
      </c>
      <c r="I401" s="148"/>
      <c r="L401" s="143"/>
      <c r="M401" s="149"/>
      <c r="T401" s="150"/>
      <c r="AT401" s="145" t="s">
        <v>137</v>
      </c>
      <c r="AU401" s="145" t="s">
        <v>79</v>
      </c>
      <c r="AV401" s="12" t="s">
        <v>79</v>
      </c>
      <c r="AW401" s="12" t="s">
        <v>31</v>
      </c>
      <c r="AX401" s="12" t="s">
        <v>69</v>
      </c>
      <c r="AY401" s="145" t="s">
        <v>126</v>
      </c>
    </row>
    <row r="402" spans="2:65" s="13" customFormat="1" ht="11.25">
      <c r="B402" s="151"/>
      <c r="D402" s="144" t="s">
        <v>137</v>
      </c>
      <c r="E402" s="152" t="s">
        <v>19</v>
      </c>
      <c r="F402" s="153" t="s">
        <v>140</v>
      </c>
      <c r="H402" s="154">
        <v>50.03</v>
      </c>
      <c r="I402" s="155"/>
      <c r="L402" s="151"/>
      <c r="M402" s="156"/>
      <c r="T402" s="157"/>
      <c r="AT402" s="152" t="s">
        <v>137</v>
      </c>
      <c r="AU402" s="152" t="s">
        <v>79</v>
      </c>
      <c r="AV402" s="13" t="s">
        <v>133</v>
      </c>
      <c r="AW402" s="13" t="s">
        <v>31</v>
      </c>
      <c r="AX402" s="13" t="s">
        <v>77</v>
      </c>
      <c r="AY402" s="152" t="s">
        <v>126</v>
      </c>
    </row>
    <row r="403" spans="2:65" s="11" customFormat="1" ht="25.9" customHeight="1">
      <c r="B403" s="114"/>
      <c r="D403" s="115" t="s">
        <v>68</v>
      </c>
      <c r="E403" s="116" t="s">
        <v>698</v>
      </c>
      <c r="F403" s="116" t="s">
        <v>699</v>
      </c>
      <c r="I403" s="117"/>
      <c r="J403" s="118">
        <f>BK403</f>
        <v>0</v>
      </c>
      <c r="L403" s="114"/>
      <c r="M403" s="119"/>
      <c r="P403" s="120">
        <f>P404+P407+P410</f>
        <v>0</v>
      </c>
      <c r="R403" s="120">
        <f>R404+R407+R410</f>
        <v>0</v>
      </c>
      <c r="T403" s="121">
        <f>T404+T407+T410</f>
        <v>0</v>
      </c>
      <c r="AR403" s="115" t="s">
        <v>159</v>
      </c>
      <c r="AT403" s="122" t="s">
        <v>68</v>
      </c>
      <c r="AU403" s="122" t="s">
        <v>69</v>
      </c>
      <c r="AY403" s="115" t="s">
        <v>126</v>
      </c>
      <c r="BK403" s="123">
        <f>BK404+BK407+BK410</f>
        <v>0</v>
      </c>
    </row>
    <row r="404" spans="2:65" s="11" customFormat="1" ht="22.9" customHeight="1">
      <c r="B404" s="114"/>
      <c r="D404" s="115" t="s">
        <v>68</v>
      </c>
      <c r="E404" s="124" t="s">
        <v>700</v>
      </c>
      <c r="F404" s="124" t="s">
        <v>701</v>
      </c>
      <c r="I404" s="117"/>
      <c r="J404" s="125">
        <f>BK404</f>
        <v>0</v>
      </c>
      <c r="L404" s="114"/>
      <c r="M404" s="119"/>
      <c r="P404" s="120">
        <f>SUM(P405:P406)</f>
        <v>0</v>
      </c>
      <c r="R404" s="120">
        <f>SUM(R405:R406)</f>
        <v>0</v>
      </c>
      <c r="T404" s="121">
        <f>SUM(T405:T406)</f>
        <v>0</v>
      </c>
      <c r="AR404" s="115" t="s">
        <v>159</v>
      </c>
      <c r="AT404" s="122" t="s">
        <v>68</v>
      </c>
      <c r="AU404" s="122" t="s">
        <v>77</v>
      </c>
      <c r="AY404" s="115" t="s">
        <v>126</v>
      </c>
      <c r="BK404" s="123">
        <f>SUM(BK405:BK406)</f>
        <v>0</v>
      </c>
    </row>
    <row r="405" spans="2:65" s="1" customFormat="1" ht="16.5" customHeight="1">
      <c r="B405" s="31"/>
      <c r="C405" s="126" t="s">
        <v>702</v>
      </c>
      <c r="D405" s="126" t="s">
        <v>128</v>
      </c>
      <c r="E405" s="127" t="s">
        <v>703</v>
      </c>
      <c r="F405" s="128" t="s">
        <v>701</v>
      </c>
      <c r="G405" s="129" t="s">
        <v>704</v>
      </c>
      <c r="H405" s="130">
        <v>1</v>
      </c>
      <c r="I405" s="131"/>
      <c r="J405" s="132">
        <f>ROUND(I405*H405,2)</f>
        <v>0</v>
      </c>
      <c r="K405" s="128" t="s">
        <v>132</v>
      </c>
      <c r="L405" s="31"/>
      <c r="M405" s="133" t="s">
        <v>19</v>
      </c>
      <c r="N405" s="134" t="s">
        <v>40</v>
      </c>
      <c r="P405" s="135">
        <f>O405*H405</f>
        <v>0</v>
      </c>
      <c r="Q405" s="135">
        <v>0</v>
      </c>
      <c r="R405" s="135">
        <f>Q405*H405</f>
        <v>0</v>
      </c>
      <c r="S405" s="135">
        <v>0</v>
      </c>
      <c r="T405" s="136">
        <f>S405*H405</f>
        <v>0</v>
      </c>
      <c r="AR405" s="137" t="s">
        <v>705</v>
      </c>
      <c r="AT405" s="137" t="s">
        <v>128</v>
      </c>
      <c r="AU405" s="137" t="s">
        <v>79</v>
      </c>
      <c r="AY405" s="16" t="s">
        <v>126</v>
      </c>
      <c r="BE405" s="138">
        <f>IF(N405="základní",J405,0)</f>
        <v>0</v>
      </c>
      <c r="BF405" s="138">
        <f>IF(N405="snížená",J405,0)</f>
        <v>0</v>
      </c>
      <c r="BG405" s="138">
        <f>IF(N405="zákl. přenesená",J405,0)</f>
        <v>0</v>
      </c>
      <c r="BH405" s="138">
        <f>IF(N405="sníž. přenesená",J405,0)</f>
        <v>0</v>
      </c>
      <c r="BI405" s="138">
        <f>IF(N405="nulová",J405,0)</f>
        <v>0</v>
      </c>
      <c r="BJ405" s="16" t="s">
        <v>77</v>
      </c>
      <c r="BK405" s="138">
        <f>ROUND(I405*H405,2)</f>
        <v>0</v>
      </c>
      <c r="BL405" s="16" t="s">
        <v>705</v>
      </c>
      <c r="BM405" s="137" t="s">
        <v>706</v>
      </c>
    </row>
    <row r="406" spans="2:65" s="1" customFormat="1" ht="11.25">
      <c r="B406" s="31"/>
      <c r="D406" s="139" t="s">
        <v>135</v>
      </c>
      <c r="F406" s="140" t="s">
        <v>707</v>
      </c>
      <c r="I406" s="141"/>
      <c r="L406" s="31"/>
      <c r="M406" s="142"/>
      <c r="T406" s="52"/>
      <c r="AT406" s="16" t="s">
        <v>135</v>
      </c>
      <c r="AU406" s="16" t="s">
        <v>79</v>
      </c>
    </row>
    <row r="407" spans="2:65" s="11" customFormat="1" ht="22.9" customHeight="1">
      <c r="B407" s="114"/>
      <c r="D407" s="115" t="s">
        <v>68</v>
      </c>
      <c r="E407" s="124" t="s">
        <v>708</v>
      </c>
      <c r="F407" s="124" t="s">
        <v>709</v>
      </c>
      <c r="I407" s="117"/>
      <c r="J407" s="125">
        <f>BK407</f>
        <v>0</v>
      </c>
      <c r="L407" s="114"/>
      <c r="M407" s="119"/>
      <c r="P407" s="120">
        <f>SUM(P408:P409)</f>
        <v>0</v>
      </c>
      <c r="R407" s="120">
        <f>SUM(R408:R409)</f>
        <v>0</v>
      </c>
      <c r="T407" s="121">
        <f>SUM(T408:T409)</f>
        <v>0</v>
      </c>
      <c r="AR407" s="115" t="s">
        <v>159</v>
      </c>
      <c r="AT407" s="122" t="s">
        <v>68</v>
      </c>
      <c r="AU407" s="122" t="s">
        <v>77</v>
      </c>
      <c r="AY407" s="115" t="s">
        <v>126</v>
      </c>
      <c r="BK407" s="123">
        <f>SUM(BK408:BK409)</f>
        <v>0</v>
      </c>
    </row>
    <row r="408" spans="2:65" s="1" customFormat="1" ht="16.5" customHeight="1">
      <c r="B408" s="31"/>
      <c r="C408" s="126" t="s">
        <v>710</v>
      </c>
      <c r="D408" s="126" t="s">
        <v>128</v>
      </c>
      <c r="E408" s="127" t="s">
        <v>711</v>
      </c>
      <c r="F408" s="128" t="s">
        <v>712</v>
      </c>
      <c r="G408" s="129" t="s">
        <v>704</v>
      </c>
      <c r="H408" s="130">
        <v>1</v>
      </c>
      <c r="I408" s="131"/>
      <c r="J408" s="132">
        <f>ROUND(I408*H408,2)</f>
        <v>0</v>
      </c>
      <c r="K408" s="128" t="s">
        <v>132</v>
      </c>
      <c r="L408" s="31"/>
      <c r="M408" s="133" t="s">
        <v>19</v>
      </c>
      <c r="N408" s="134" t="s">
        <v>40</v>
      </c>
      <c r="P408" s="135">
        <f>O408*H408</f>
        <v>0</v>
      </c>
      <c r="Q408" s="135">
        <v>0</v>
      </c>
      <c r="R408" s="135">
        <f>Q408*H408</f>
        <v>0</v>
      </c>
      <c r="S408" s="135">
        <v>0</v>
      </c>
      <c r="T408" s="136">
        <f>S408*H408</f>
        <v>0</v>
      </c>
      <c r="AR408" s="137" t="s">
        <v>705</v>
      </c>
      <c r="AT408" s="137" t="s">
        <v>128</v>
      </c>
      <c r="AU408" s="137" t="s">
        <v>79</v>
      </c>
      <c r="AY408" s="16" t="s">
        <v>126</v>
      </c>
      <c r="BE408" s="138">
        <f>IF(N408="základní",J408,0)</f>
        <v>0</v>
      </c>
      <c r="BF408" s="138">
        <f>IF(N408="snížená",J408,0)</f>
        <v>0</v>
      </c>
      <c r="BG408" s="138">
        <f>IF(N408="zákl. přenesená",J408,0)</f>
        <v>0</v>
      </c>
      <c r="BH408" s="138">
        <f>IF(N408="sníž. přenesená",J408,0)</f>
        <v>0</v>
      </c>
      <c r="BI408" s="138">
        <f>IF(N408="nulová",J408,0)</f>
        <v>0</v>
      </c>
      <c r="BJ408" s="16" t="s">
        <v>77</v>
      </c>
      <c r="BK408" s="138">
        <f>ROUND(I408*H408,2)</f>
        <v>0</v>
      </c>
      <c r="BL408" s="16" t="s">
        <v>705</v>
      </c>
      <c r="BM408" s="137" t="s">
        <v>713</v>
      </c>
    </row>
    <row r="409" spans="2:65" s="1" customFormat="1" ht="11.25">
      <c r="B409" s="31"/>
      <c r="D409" s="139" t="s">
        <v>135</v>
      </c>
      <c r="F409" s="140" t="s">
        <v>714</v>
      </c>
      <c r="I409" s="141"/>
      <c r="L409" s="31"/>
      <c r="M409" s="142"/>
      <c r="T409" s="52"/>
      <c r="AT409" s="16" t="s">
        <v>135</v>
      </c>
      <c r="AU409" s="16" t="s">
        <v>79</v>
      </c>
    </row>
    <row r="410" spans="2:65" s="11" customFormat="1" ht="22.9" customHeight="1">
      <c r="B410" s="114"/>
      <c r="D410" s="115" t="s">
        <v>68</v>
      </c>
      <c r="E410" s="124" t="s">
        <v>715</v>
      </c>
      <c r="F410" s="124" t="s">
        <v>716</v>
      </c>
      <c r="I410" s="117"/>
      <c r="J410" s="125">
        <f>BK410</f>
        <v>0</v>
      </c>
      <c r="L410" s="114"/>
      <c r="M410" s="119"/>
      <c r="P410" s="120">
        <f>SUM(P411:P412)</f>
        <v>0</v>
      </c>
      <c r="R410" s="120">
        <f>SUM(R411:R412)</f>
        <v>0</v>
      </c>
      <c r="T410" s="121">
        <f>SUM(T411:T412)</f>
        <v>0</v>
      </c>
      <c r="AR410" s="115" t="s">
        <v>159</v>
      </c>
      <c r="AT410" s="122" t="s">
        <v>68</v>
      </c>
      <c r="AU410" s="122" t="s">
        <v>77</v>
      </c>
      <c r="AY410" s="115" t="s">
        <v>126</v>
      </c>
      <c r="BK410" s="123">
        <f>SUM(BK411:BK412)</f>
        <v>0</v>
      </c>
    </row>
    <row r="411" spans="2:65" s="1" customFormat="1" ht="16.5" customHeight="1">
      <c r="B411" s="31"/>
      <c r="C411" s="126" t="s">
        <v>717</v>
      </c>
      <c r="D411" s="126" t="s">
        <v>128</v>
      </c>
      <c r="E411" s="127" t="s">
        <v>718</v>
      </c>
      <c r="F411" s="128" t="s">
        <v>719</v>
      </c>
      <c r="G411" s="129" t="s">
        <v>704</v>
      </c>
      <c r="H411" s="130">
        <v>1</v>
      </c>
      <c r="I411" s="131"/>
      <c r="J411" s="132">
        <f>ROUND(I411*H411,2)</f>
        <v>0</v>
      </c>
      <c r="K411" s="128" t="s">
        <v>132</v>
      </c>
      <c r="L411" s="31"/>
      <c r="M411" s="133" t="s">
        <v>19</v>
      </c>
      <c r="N411" s="134" t="s">
        <v>40</v>
      </c>
      <c r="P411" s="135">
        <f>O411*H411</f>
        <v>0</v>
      </c>
      <c r="Q411" s="135">
        <v>0</v>
      </c>
      <c r="R411" s="135">
        <f>Q411*H411</f>
        <v>0</v>
      </c>
      <c r="S411" s="135">
        <v>0</v>
      </c>
      <c r="T411" s="136">
        <f>S411*H411</f>
        <v>0</v>
      </c>
      <c r="AR411" s="137" t="s">
        <v>705</v>
      </c>
      <c r="AT411" s="137" t="s">
        <v>128</v>
      </c>
      <c r="AU411" s="137" t="s">
        <v>79</v>
      </c>
      <c r="AY411" s="16" t="s">
        <v>126</v>
      </c>
      <c r="BE411" s="138">
        <f>IF(N411="základní",J411,0)</f>
        <v>0</v>
      </c>
      <c r="BF411" s="138">
        <f>IF(N411="snížená",J411,0)</f>
        <v>0</v>
      </c>
      <c r="BG411" s="138">
        <f>IF(N411="zákl. přenesená",J411,0)</f>
        <v>0</v>
      </c>
      <c r="BH411" s="138">
        <f>IF(N411="sníž. přenesená",J411,0)</f>
        <v>0</v>
      </c>
      <c r="BI411" s="138">
        <f>IF(N411="nulová",J411,0)</f>
        <v>0</v>
      </c>
      <c r="BJ411" s="16" t="s">
        <v>77</v>
      </c>
      <c r="BK411" s="138">
        <f>ROUND(I411*H411,2)</f>
        <v>0</v>
      </c>
      <c r="BL411" s="16" t="s">
        <v>705</v>
      </c>
      <c r="BM411" s="137" t="s">
        <v>720</v>
      </c>
    </row>
    <row r="412" spans="2:65" s="1" customFormat="1" ht="11.25">
      <c r="B412" s="31"/>
      <c r="D412" s="139" t="s">
        <v>135</v>
      </c>
      <c r="F412" s="140" t="s">
        <v>721</v>
      </c>
      <c r="I412" s="141"/>
      <c r="L412" s="31"/>
      <c r="M412" s="176"/>
      <c r="N412" s="177"/>
      <c r="O412" s="177"/>
      <c r="P412" s="177"/>
      <c r="Q412" s="177"/>
      <c r="R412" s="177"/>
      <c r="S412" s="177"/>
      <c r="T412" s="178"/>
      <c r="AT412" s="16" t="s">
        <v>135</v>
      </c>
      <c r="AU412" s="16" t="s">
        <v>79</v>
      </c>
    </row>
    <row r="413" spans="2:65" s="1" customFormat="1" ht="6.95" customHeight="1">
      <c r="B413" s="40"/>
      <c r="C413" s="41"/>
      <c r="D413" s="41"/>
      <c r="E413" s="41"/>
      <c r="F413" s="41"/>
      <c r="G413" s="41"/>
      <c r="H413" s="41"/>
      <c r="I413" s="41"/>
      <c r="J413" s="41"/>
      <c r="K413" s="41"/>
      <c r="L413" s="31"/>
    </row>
  </sheetData>
  <sheetProtection algorithmName="SHA-512" hashValue="mbselzV4+Xk5nCDT5sX+HJZJBZ1KdqWRfochGVOOkKgS+fNfo1nuys/SUt/ZsfBgH2ddA+ERahHewTYiBHBIdA==" saltValue="Im3xXeDw7Dcx0b+s4VjD8NIWruTM62mPukMf3XLM6f+VIa6Y6pprEJPLg1s8EC5MRedjus9jqA4R7ZI9di9+rQ==" spinCount="100000" sheet="1" objects="1" scenarios="1" formatColumns="0" formatRows="0" autoFilter="0"/>
  <autoFilter ref="C99:K412" xr:uid="{00000000-0009-0000-0000-000001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100-000000000000}"/>
    <hyperlink ref="F109" r:id="rId2" xr:uid="{00000000-0004-0000-0100-000001000000}"/>
    <hyperlink ref="F112" r:id="rId3" xr:uid="{00000000-0004-0000-0100-000002000000}"/>
    <hyperlink ref="F115" r:id="rId4" xr:uid="{00000000-0004-0000-0100-000003000000}"/>
    <hyperlink ref="F118" r:id="rId5" xr:uid="{00000000-0004-0000-0100-000004000000}"/>
    <hyperlink ref="F123" r:id="rId6" xr:uid="{00000000-0004-0000-0100-000005000000}"/>
    <hyperlink ref="F128" r:id="rId7" xr:uid="{00000000-0004-0000-0100-000006000000}"/>
    <hyperlink ref="F133" r:id="rId8" xr:uid="{00000000-0004-0000-0100-000007000000}"/>
    <hyperlink ref="F135" r:id="rId9" xr:uid="{00000000-0004-0000-0100-000008000000}"/>
    <hyperlink ref="F141" r:id="rId10" xr:uid="{00000000-0004-0000-0100-000009000000}"/>
    <hyperlink ref="F146" r:id="rId11" xr:uid="{00000000-0004-0000-0100-00000A000000}"/>
    <hyperlink ref="F148" r:id="rId12" xr:uid="{00000000-0004-0000-0100-00000B000000}"/>
    <hyperlink ref="F150" r:id="rId13" xr:uid="{00000000-0004-0000-0100-00000C000000}"/>
    <hyperlink ref="F155" r:id="rId14" xr:uid="{00000000-0004-0000-0100-00000D000000}"/>
    <hyperlink ref="F160" r:id="rId15" xr:uid="{00000000-0004-0000-0100-00000E000000}"/>
    <hyperlink ref="F164" r:id="rId16" xr:uid="{00000000-0004-0000-0100-00000F000000}"/>
    <hyperlink ref="F166" r:id="rId17" xr:uid="{00000000-0004-0000-0100-000010000000}"/>
    <hyperlink ref="F171" r:id="rId18" xr:uid="{00000000-0004-0000-0100-000011000000}"/>
    <hyperlink ref="F174" r:id="rId19" xr:uid="{00000000-0004-0000-0100-000012000000}"/>
    <hyperlink ref="F178" r:id="rId20" xr:uid="{00000000-0004-0000-0100-000013000000}"/>
    <hyperlink ref="F182" r:id="rId21" xr:uid="{00000000-0004-0000-0100-000014000000}"/>
    <hyperlink ref="F184" r:id="rId22" xr:uid="{00000000-0004-0000-0100-000015000000}"/>
    <hyperlink ref="F186" r:id="rId23" xr:uid="{00000000-0004-0000-0100-000016000000}"/>
    <hyperlink ref="F188" r:id="rId24" xr:uid="{00000000-0004-0000-0100-000017000000}"/>
    <hyperlink ref="F190" r:id="rId25" xr:uid="{00000000-0004-0000-0100-000018000000}"/>
    <hyperlink ref="F197" r:id="rId26" xr:uid="{00000000-0004-0000-0100-000019000000}"/>
    <hyperlink ref="F204" r:id="rId27" xr:uid="{00000000-0004-0000-0100-00001A000000}"/>
    <hyperlink ref="F208" r:id="rId28" xr:uid="{00000000-0004-0000-0100-00001B000000}"/>
    <hyperlink ref="F211" r:id="rId29" xr:uid="{00000000-0004-0000-0100-00001C000000}"/>
    <hyperlink ref="F216" r:id="rId30" xr:uid="{00000000-0004-0000-0100-00001D000000}"/>
    <hyperlink ref="F219" r:id="rId31" xr:uid="{00000000-0004-0000-0100-00001E000000}"/>
    <hyperlink ref="F221" r:id="rId32" xr:uid="{00000000-0004-0000-0100-00001F000000}"/>
    <hyperlink ref="F223" r:id="rId33" xr:uid="{00000000-0004-0000-0100-000020000000}"/>
    <hyperlink ref="F225" r:id="rId34" xr:uid="{00000000-0004-0000-0100-000021000000}"/>
    <hyperlink ref="F229" r:id="rId35" xr:uid="{00000000-0004-0000-0100-000022000000}"/>
    <hyperlink ref="F231" r:id="rId36" xr:uid="{00000000-0004-0000-0100-000023000000}"/>
    <hyperlink ref="F233" r:id="rId37" xr:uid="{00000000-0004-0000-0100-000024000000}"/>
    <hyperlink ref="F235" r:id="rId38" xr:uid="{00000000-0004-0000-0100-000025000000}"/>
    <hyperlink ref="F238" r:id="rId39" xr:uid="{00000000-0004-0000-0100-000026000000}"/>
    <hyperlink ref="F244" r:id="rId40" xr:uid="{00000000-0004-0000-0100-000027000000}"/>
    <hyperlink ref="F246" r:id="rId41" xr:uid="{00000000-0004-0000-0100-000028000000}"/>
    <hyperlink ref="F250" r:id="rId42" xr:uid="{00000000-0004-0000-0100-000029000000}"/>
    <hyperlink ref="F253" r:id="rId43" xr:uid="{00000000-0004-0000-0100-00002A000000}"/>
    <hyperlink ref="F257" r:id="rId44" xr:uid="{00000000-0004-0000-0100-00002B000000}"/>
    <hyperlink ref="F261" r:id="rId45" xr:uid="{00000000-0004-0000-0100-00002C000000}"/>
    <hyperlink ref="F265" r:id="rId46" xr:uid="{00000000-0004-0000-0100-00002D000000}"/>
    <hyperlink ref="F267" r:id="rId47" xr:uid="{00000000-0004-0000-0100-00002E000000}"/>
    <hyperlink ref="F271" r:id="rId48" xr:uid="{00000000-0004-0000-0100-00002F000000}"/>
    <hyperlink ref="F275" r:id="rId49" xr:uid="{00000000-0004-0000-0100-000030000000}"/>
    <hyperlink ref="F279" r:id="rId50" xr:uid="{00000000-0004-0000-0100-000031000000}"/>
    <hyperlink ref="F281" r:id="rId51" xr:uid="{00000000-0004-0000-0100-000032000000}"/>
    <hyperlink ref="F284" r:id="rId52" xr:uid="{00000000-0004-0000-0100-000033000000}"/>
    <hyperlink ref="F288" r:id="rId53" xr:uid="{00000000-0004-0000-0100-000034000000}"/>
    <hyperlink ref="F291" r:id="rId54" xr:uid="{00000000-0004-0000-0100-000035000000}"/>
    <hyperlink ref="F298" r:id="rId55" xr:uid="{00000000-0004-0000-0100-000036000000}"/>
    <hyperlink ref="F303" r:id="rId56" xr:uid="{00000000-0004-0000-0100-000037000000}"/>
    <hyperlink ref="F306" r:id="rId57" xr:uid="{00000000-0004-0000-0100-000038000000}"/>
    <hyperlink ref="F311" r:id="rId58" xr:uid="{00000000-0004-0000-0100-000039000000}"/>
    <hyperlink ref="F314" r:id="rId59" xr:uid="{00000000-0004-0000-0100-00003A000000}"/>
    <hyperlink ref="F320" r:id="rId60" xr:uid="{00000000-0004-0000-0100-00003B000000}"/>
    <hyperlink ref="F323" r:id="rId61" xr:uid="{00000000-0004-0000-0100-00003C000000}"/>
    <hyperlink ref="F325" r:id="rId62" xr:uid="{00000000-0004-0000-0100-00003D000000}"/>
    <hyperlink ref="F329" r:id="rId63" xr:uid="{00000000-0004-0000-0100-00003E000000}"/>
    <hyperlink ref="F334" r:id="rId64" xr:uid="{00000000-0004-0000-0100-00003F000000}"/>
    <hyperlink ref="F341" r:id="rId65" xr:uid="{00000000-0004-0000-0100-000040000000}"/>
    <hyperlink ref="F343" r:id="rId66" xr:uid="{00000000-0004-0000-0100-000041000000}"/>
    <hyperlink ref="F348" r:id="rId67" xr:uid="{00000000-0004-0000-0100-000042000000}"/>
    <hyperlink ref="F353" r:id="rId68" xr:uid="{00000000-0004-0000-0100-000043000000}"/>
    <hyperlink ref="F366" r:id="rId69" xr:uid="{00000000-0004-0000-0100-000044000000}"/>
    <hyperlink ref="F370" r:id="rId70" xr:uid="{00000000-0004-0000-0100-000045000000}"/>
    <hyperlink ref="F374" r:id="rId71" xr:uid="{00000000-0004-0000-0100-000046000000}"/>
    <hyperlink ref="F377" r:id="rId72" xr:uid="{00000000-0004-0000-0100-000047000000}"/>
    <hyperlink ref="F379" r:id="rId73" xr:uid="{00000000-0004-0000-0100-000048000000}"/>
    <hyperlink ref="F381" r:id="rId74" xr:uid="{00000000-0004-0000-0100-000049000000}"/>
    <hyperlink ref="F383" r:id="rId75" xr:uid="{00000000-0004-0000-0100-00004A000000}"/>
    <hyperlink ref="F385" r:id="rId76" xr:uid="{00000000-0004-0000-0100-00004B000000}"/>
    <hyperlink ref="F391" r:id="rId77" xr:uid="{00000000-0004-0000-0100-00004C000000}"/>
    <hyperlink ref="F395" r:id="rId78" xr:uid="{00000000-0004-0000-0100-00004D000000}"/>
    <hyperlink ref="F397" r:id="rId79" xr:uid="{00000000-0004-0000-0100-00004E000000}"/>
    <hyperlink ref="F400" r:id="rId80" xr:uid="{00000000-0004-0000-0100-00004F000000}"/>
    <hyperlink ref="F406" r:id="rId81" xr:uid="{00000000-0004-0000-0100-000050000000}"/>
    <hyperlink ref="F409" r:id="rId82" xr:uid="{00000000-0004-0000-0100-000051000000}"/>
    <hyperlink ref="F412" r:id="rId83" xr:uid="{00000000-0004-0000-0100-00005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83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Oprava objektu sklad plynů st. 2832, k. ú. Cheb</v>
      </c>
      <c r="F7" s="221"/>
      <c r="G7" s="221"/>
      <c r="H7" s="221"/>
      <c r="L7" s="19"/>
    </row>
    <row r="8" spans="2:46" s="1" customFormat="1" ht="12" customHeight="1">
      <c r="B8" s="31"/>
      <c r="D8" s="26" t="s">
        <v>84</v>
      </c>
      <c r="L8" s="31"/>
    </row>
    <row r="9" spans="2:46" s="1" customFormat="1" ht="16.5" customHeight="1">
      <c r="B9" s="31"/>
      <c r="E9" s="202" t="s">
        <v>722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>
        <f>'Rekapitulace stavby'!AN8</f>
        <v>46073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19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5"/>
      <c r="E27" s="191" t="s">
        <v>19</v>
      </c>
      <c r="F27" s="191"/>
      <c r="G27" s="191"/>
      <c r="H27" s="191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ROUND((SUM(BE80:BE102)),  2)</f>
        <v>0</v>
      </c>
      <c r="I33" s="88">
        <v>0.21</v>
      </c>
      <c r="J33" s="87">
        <f>ROUND(((SUM(BE80:BE102))*I33),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ROUND((SUM(BF80:BF102)),  2)</f>
        <v>0</v>
      </c>
      <c r="I34" s="88">
        <v>0.12</v>
      </c>
      <c r="J34" s="87">
        <f>ROUND(((SUM(BF80:BF102))*I34),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ROUND((SUM(BG80:BG102)),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ROUND((SUM(BH80:BH102)),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ROUND((SUM(BI80:BI102)),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hidden="1" customHeight="1">
      <c r="B45" s="31"/>
      <c r="C45" s="20" t="s">
        <v>86</v>
      </c>
      <c r="L45" s="31"/>
    </row>
    <row r="46" spans="2:12" s="1" customFormat="1" ht="6.95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16.5" hidden="1" customHeight="1">
      <c r="B48" s="31"/>
      <c r="E48" s="220" t="str">
        <f>E7</f>
        <v>Oprava objektu sklad plynů st. 2832, k. ú. Cheb</v>
      </c>
      <c r="F48" s="221"/>
      <c r="G48" s="221"/>
      <c r="H48" s="221"/>
      <c r="L48" s="31"/>
    </row>
    <row r="49" spans="2:47" s="1" customFormat="1" ht="12" hidden="1" customHeight="1">
      <c r="B49" s="31"/>
      <c r="C49" s="26" t="s">
        <v>84</v>
      </c>
      <c r="L49" s="31"/>
    </row>
    <row r="50" spans="2:47" s="1" customFormat="1" ht="16.5" hidden="1" customHeight="1">
      <c r="B50" s="31"/>
      <c r="E50" s="202" t="str">
        <f>E9</f>
        <v>02 - Hromosvod</v>
      </c>
      <c r="F50" s="222"/>
      <c r="G50" s="222"/>
      <c r="H50" s="222"/>
      <c r="L50" s="31"/>
    </row>
    <row r="51" spans="2:47" s="1" customFormat="1" ht="6.95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>
        <f>IF(J12="","",J12)</f>
        <v>46073</v>
      </c>
      <c r="L52" s="31"/>
    </row>
    <row r="53" spans="2:47" s="1" customFormat="1" ht="6.95" hidden="1" customHeight="1">
      <c r="B53" s="31"/>
      <c r="L53" s="31"/>
    </row>
    <row r="54" spans="2:47" s="1" customFormat="1" ht="15.2" hidden="1" customHeight="1">
      <c r="B54" s="31"/>
      <c r="C54" s="26" t="s">
        <v>24</v>
      </c>
      <c r="F54" s="24" t="str">
        <f>E15</f>
        <v>Karlovarská krajská nemocnice, a. s., Nemocnice Ch</v>
      </c>
      <c r="I54" s="26" t="s">
        <v>30</v>
      </c>
      <c r="J54" s="29" t="str">
        <f>E21</f>
        <v xml:space="preserve"> </v>
      </c>
      <c r="L54" s="31"/>
    </row>
    <row r="55" spans="2:47" s="1" customFormat="1" ht="15.2" hidden="1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hidden="1" customHeight="1">
      <c r="B56" s="31"/>
      <c r="L56" s="31"/>
    </row>
    <row r="57" spans="2:47" s="1" customFormat="1" ht="29.25" hidden="1" customHeight="1">
      <c r="B57" s="31"/>
      <c r="C57" s="95" t="s">
        <v>87</v>
      </c>
      <c r="D57" s="89"/>
      <c r="E57" s="89"/>
      <c r="F57" s="89"/>
      <c r="G57" s="89"/>
      <c r="H57" s="89"/>
      <c r="I57" s="89"/>
      <c r="J57" s="96" t="s">
        <v>88</v>
      </c>
      <c r="K57" s="89"/>
      <c r="L57" s="31"/>
    </row>
    <row r="58" spans="2:47" s="1" customFormat="1" ht="10.35" hidden="1" customHeight="1">
      <c r="B58" s="31"/>
      <c r="L58" s="31"/>
    </row>
    <row r="59" spans="2:47" s="1" customFormat="1" ht="22.9" hidden="1" customHeight="1">
      <c r="B59" s="31"/>
      <c r="C59" s="97" t="s">
        <v>67</v>
      </c>
      <c r="J59" s="62">
        <f>J80</f>
        <v>0</v>
      </c>
      <c r="L59" s="31"/>
      <c r="AU59" s="16" t="s">
        <v>89</v>
      </c>
    </row>
    <row r="60" spans="2:47" s="8" customFormat="1" ht="24.95" hidden="1" customHeight="1">
      <c r="B60" s="98"/>
      <c r="D60" s="99" t="s">
        <v>723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hidden="1" customHeight="1">
      <c r="B61" s="31"/>
      <c r="L61" s="31"/>
    </row>
    <row r="62" spans="2:47" s="1" customFormat="1" ht="6.95" hidden="1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3" spans="2:47" ht="11.25" hidden="1"/>
    <row r="64" spans="2:47" ht="11.25" hidden="1"/>
    <row r="65" spans="2:63" ht="11.25" hidden="1"/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111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20" t="str">
        <f>E7</f>
        <v>Oprava objektu sklad plynů st. 2832, k. ú. Cheb</v>
      </c>
      <c r="F70" s="221"/>
      <c r="G70" s="221"/>
      <c r="H70" s="221"/>
      <c r="L70" s="31"/>
    </row>
    <row r="71" spans="2:63" s="1" customFormat="1" ht="12" customHeight="1">
      <c r="B71" s="31"/>
      <c r="C71" s="26" t="s">
        <v>84</v>
      </c>
      <c r="L71" s="31"/>
    </row>
    <row r="72" spans="2:63" s="1" customFormat="1" ht="16.5" customHeight="1">
      <c r="B72" s="31"/>
      <c r="E72" s="202" t="str">
        <f>E9</f>
        <v>02 - Hromosvod</v>
      </c>
      <c r="F72" s="222"/>
      <c r="G72" s="222"/>
      <c r="H72" s="222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 xml:space="preserve"> </v>
      </c>
      <c r="I74" s="26" t="s">
        <v>23</v>
      </c>
      <c r="J74" s="48">
        <f>IF(J12="","",J12)</f>
        <v>46073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24</v>
      </c>
      <c r="F76" s="24" t="str">
        <f>E15</f>
        <v>Karlovarská krajská nemocnice, a. s., Nemocnice Ch</v>
      </c>
      <c r="I76" s="26" t="s">
        <v>30</v>
      </c>
      <c r="J76" s="29" t="str">
        <f>E21</f>
        <v xml:space="preserve"> </v>
      </c>
      <c r="L76" s="31"/>
    </row>
    <row r="77" spans="2:63" s="1" customFormat="1" ht="15.2" customHeight="1">
      <c r="B77" s="31"/>
      <c r="C77" s="26" t="s">
        <v>28</v>
      </c>
      <c r="F77" s="24" t="str">
        <f>IF(E18="","",E18)</f>
        <v>Vyplň údaj</v>
      </c>
      <c r="I77" s="26" t="s">
        <v>32</v>
      </c>
      <c r="J77" s="29" t="str">
        <f>E24</f>
        <v xml:space="preserve"> </v>
      </c>
      <c r="L77" s="31"/>
    </row>
    <row r="78" spans="2:63" s="1" customFormat="1" ht="10.35" customHeight="1">
      <c r="B78" s="31"/>
      <c r="L78" s="31"/>
    </row>
    <row r="79" spans="2:63" s="10" customFormat="1" ht="29.25" customHeight="1">
      <c r="B79" s="106"/>
      <c r="C79" s="107" t="s">
        <v>112</v>
      </c>
      <c r="D79" s="108" t="s">
        <v>54</v>
      </c>
      <c r="E79" s="108" t="s">
        <v>50</v>
      </c>
      <c r="F79" s="108" t="s">
        <v>51</v>
      </c>
      <c r="G79" s="108" t="s">
        <v>113</v>
      </c>
      <c r="H79" s="108" t="s">
        <v>114</v>
      </c>
      <c r="I79" s="108" t="s">
        <v>115</v>
      </c>
      <c r="J79" s="108" t="s">
        <v>88</v>
      </c>
      <c r="K79" s="109" t="s">
        <v>116</v>
      </c>
      <c r="L79" s="106"/>
      <c r="M79" s="55" t="s">
        <v>19</v>
      </c>
      <c r="N79" s="56" t="s">
        <v>39</v>
      </c>
      <c r="O79" s="56" t="s">
        <v>117</v>
      </c>
      <c r="P79" s="56" t="s">
        <v>118</v>
      </c>
      <c r="Q79" s="56" t="s">
        <v>119</v>
      </c>
      <c r="R79" s="56" t="s">
        <v>120</v>
      </c>
      <c r="S79" s="56" t="s">
        <v>121</v>
      </c>
      <c r="T79" s="57" t="s">
        <v>122</v>
      </c>
    </row>
    <row r="80" spans="2:63" s="1" customFormat="1" ht="22.9" customHeight="1">
      <c r="B80" s="31"/>
      <c r="C80" s="60" t="s">
        <v>123</v>
      </c>
      <c r="J80" s="110">
        <f>BK80</f>
        <v>0</v>
      </c>
      <c r="L80" s="31"/>
      <c r="M80" s="58"/>
      <c r="N80" s="49"/>
      <c r="O80" s="49"/>
      <c r="P80" s="111">
        <f>P81</f>
        <v>0</v>
      </c>
      <c r="Q80" s="49"/>
      <c r="R80" s="111">
        <f>R81</f>
        <v>0</v>
      </c>
      <c r="S80" s="49"/>
      <c r="T80" s="112">
        <f>T81</f>
        <v>0</v>
      </c>
      <c r="AT80" s="16" t="s">
        <v>68</v>
      </c>
      <c r="AU80" s="16" t="s">
        <v>89</v>
      </c>
      <c r="BK80" s="113">
        <f>BK81</f>
        <v>0</v>
      </c>
    </row>
    <row r="81" spans="2:65" s="11" customFormat="1" ht="25.9" customHeight="1">
      <c r="B81" s="114"/>
      <c r="D81" s="115" t="s">
        <v>68</v>
      </c>
      <c r="E81" s="116" t="s">
        <v>724</v>
      </c>
      <c r="F81" s="116" t="s">
        <v>725</v>
      </c>
      <c r="I81" s="117"/>
      <c r="J81" s="118">
        <f>BK81</f>
        <v>0</v>
      </c>
      <c r="L81" s="114"/>
      <c r="M81" s="119"/>
      <c r="P81" s="120">
        <f>SUM(P82:P102)</f>
        <v>0</v>
      </c>
      <c r="R81" s="120">
        <f>SUM(R82:R102)</f>
        <v>0</v>
      </c>
      <c r="T81" s="121">
        <f>SUM(T82:T102)</f>
        <v>0</v>
      </c>
      <c r="AR81" s="115" t="s">
        <v>77</v>
      </c>
      <c r="AT81" s="122" t="s">
        <v>68</v>
      </c>
      <c r="AU81" s="122" t="s">
        <v>69</v>
      </c>
      <c r="AY81" s="115" t="s">
        <v>126</v>
      </c>
      <c r="BK81" s="123">
        <f>SUM(BK82:BK102)</f>
        <v>0</v>
      </c>
    </row>
    <row r="82" spans="2:65" s="1" customFormat="1" ht="16.5" customHeight="1">
      <c r="B82" s="31"/>
      <c r="C82" s="160" t="s">
        <v>77</v>
      </c>
      <c r="D82" s="160" t="s">
        <v>421</v>
      </c>
      <c r="E82" s="161" t="s">
        <v>726</v>
      </c>
      <c r="F82" s="162" t="s">
        <v>727</v>
      </c>
      <c r="G82" s="163" t="s">
        <v>599</v>
      </c>
      <c r="H82" s="164">
        <v>36</v>
      </c>
      <c r="I82" s="165"/>
      <c r="J82" s="166">
        <f>ROUND(I82*H82,2)</f>
        <v>0</v>
      </c>
      <c r="K82" s="162" t="s">
        <v>19</v>
      </c>
      <c r="L82" s="167"/>
      <c r="M82" s="168" t="s">
        <v>19</v>
      </c>
      <c r="N82" s="169" t="s">
        <v>40</v>
      </c>
      <c r="P82" s="135">
        <f>O82*H82</f>
        <v>0</v>
      </c>
      <c r="Q82" s="135">
        <v>0</v>
      </c>
      <c r="R82" s="135">
        <f>Q82*H82</f>
        <v>0</v>
      </c>
      <c r="S82" s="135">
        <v>0</v>
      </c>
      <c r="T82" s="136">
        <f>S82*H82</f>
        <v>0</v>
      </c>
      <c r="AR82" s="137" t="s">
        <v>318</v>
      </c>
      <c r="AT82" s="137" t="s">
        <v>421</v>
      </c>
      <c r="AU82" s="137" t="s">
        <v>77</v>
      </c>
      <c r="AY82" s="16" t="s">
        <v>126</v>
      </c>
      <c r="BE82" s="138">
        <f>IF(N82="základní",J82,0)</f>
        <v>0</v>
      </c>
      <c r="BF82" s="138">
        <f>IF(N82="snížená",J82,0)</f>
        <v>0</v>
      </c>
      <c r="BG82" s="138">
        <f>IF(N82="zákl. přenesená",J82,0)</f>
        <v>0</v>
      </c>
      <c r="BH82" s="138">
        <f>IF(N82="sníž. přenesená",J82,0)</f>
        <v>0</v>
      </c>
      <c r="BI82" s="138">
        <f>IF(N82="nulová",J82,0)</f>
        <v>0</v>
      </c>
      <c r="BJ82" s="16" t="s">
        <v>77</v>
      </c>
      <c r="BK82" s="138">
        <f>ROUND(I82*H82,2)</f>
        <v>0</v>
      </c>
      <c r="BL82" s="16" t="s">
        <v>228</v>
      </c>
      <c r="BM82" s="137" t="s">
        <v>728</v>
      </c>
    </row>
    <row r="83" spans="2:65" s="1" customFormat="1" ht="19.5">
      <c r="B83" s="31"/>
      <c r="D83" s="144" t="s">
        <v>145</v>
      </c>
      <c r="F83" s="158" t="s">
        <v>729</v>
      </c>
      <c r="I83" s="141"/>
      <c r="L83" s="31"/>
      <c r="M83" s="142"/>
      <c r="T83" s="52"/>
      <c r="AT83" s="16" t="s">
        <v>145</v>
      </c>
      <c r="AU83" s="16" t="s">
        <v>77</v>
      </c>
    </row>
    <row r="84" spans="2:65" s="1" customFormat="1" ht="16.5" customHeight="1">
      <c r="B84" s="31"/>
      <c r="C84" s="160" t="s">
        <v>79</v>
      </c>
      <c r="D84" s="160" t="s">
        <v>421</v>
      </c>
      <c r="E84" s="161" t="s">
        <v>730</v>
      </c>
      <c r="F84" s="162" t="s">
        <v>731</v>
      </c>
      <c r="G84" s="163" t="s">
        <v>599</v>
      </c>
      <c r="H84" s="164">
        <v>5</v>
      </c>
      <c r="I84" s="165"/>
      <c r="J84" s="166">
        <f>ROUND(I84*H84,2)</f>
        <v>0</v>
      </c>
      <c r="K84" s="162" t="s">
        <v>19</v>
      </c>
      <c r="L84" s="167"/>
      <c r="M84" s="168" t="s">
        <v>19</v>
      </c>
      <c r="N84" s="169" t="s">
        <v>40</v>
      </c>
      <c r="P84" s="135">
        <f>O84*H84</f>
        <v>0</v>
      </c>
      <c r="Q84" s="135">
        <v>0</v>
      </c>
      <c r="R84" s="135">
        <f>Q84*H84</f>
        <v>0</v>
      </c>
      <c r="S84" s="135">
        <v>0</v>
      </c>
      <c r="T84" s="136">
        <f>S84*H84</f>
        <v>0</v>
      </c>
      <c r="AR84" s="137" t="s">
        <v>318</v>
      </c>
      <c r="AT84" s="137" t="s">
        <v>421</v>
      </c>
      <c r="AU84" s="137" t="s">
        <v>77</v>
      </c>
      <c r="AY84" s="16" t="s">
        <v>126</v>
      </c>
      <c r="BE84" s="138">
        <f>IF(N84="základní",J84,0)</f>
        <v>0</v>
      </c>
      <c r="BF84" s="138">
        <f>IF(N84="snížená",J84,0)</f>
        <v>0</v>
      </c>
      <c r="BG84" s="138">
        <f>IF(N84="zákl. přenesená",J84,0)</f>
        <v>0</v>
      </c>
      <c r="BH84" s="138">
        <f>IF(N84="sníž. přenesená",J84,0)</f>
        <v>0</v>
      </c>
      <c r="BI84" s="138">
        <f>IF(N84="nulová",J84,0)</f>
        <v>0</v>
      </c>
      <c r="BJ84" s="16" t="s">
        <v>77</v>
      </c>
      <c r="BK84" s="138">
        <f>ROUND(I84*H84,2)</f>
        <v>0</v>
      </c>
      <c r="BL84" s="16" t="s">
        <v>228</v>
      </c>
      <c r="BM84" s="137" t="s">
        <v>732</v>
      </c>
    </row>
    <row r="85" spans="2:65" s="1" customFormat="1" ht="19.5">
      <c r="B85" s="31"/>
      <c r="D85" s="144" t="s">
        <v>145</v>
      </c>
      <c r="F85" s="158" t="s">
        <v>733</v>
      </c>
      <c r="I85" s="141"/>
      <c r="L85" s="31"/>
      <c r="M85" s="142"/>
      <c r="T85" s="52"/>
      <c r="AT85" s="16" t="s">
        <v>145</v>
      </c>
      <c r="AU85" s="16" t="s">
        <v>77</v>
      </c>
    </row>
    <row r="86" spans="2:65" s="1" customFormat="1" ht="16.5" customHeight="1">
      <c r="B86" s="31"/>
      <c r="C86" s="160" t="s">
        <v>147</v>
      </c>
      <c r="D86" s="160" t="s">
        <v>421</v>
      </c>
      <c r="E86" s="161" t="s">
        <v>734</v>
      </c>
      <c r="F86" s="162" t="s">
        <v>735</v>
      </c>
      <c r="G86" s="163" t="s">
        <v>736</v>
      </c>
      <c r="H86" s="164">
        <v>5</v>
      </c>
      <c r="I86" s="165"/>
      <c r="J86" s="166">
        <f t="shared" ref="J86:J93" si="0">ROUND(I86*H86,2)</f>
        <v>0</v>
      </c>
      <c r="K86" s="162" t="s">
        <v>19</v>
      </c>
      <c r="L86" s="167"/>
      <c r="M86" s="168" t="s">
        <v>19</v>
      </c>
      <c r="N86" s="169" t="s">
        <v>40</v>
      </c>
      <c r="P86" s="135">
        <f t="shared" ref="P86:P93" si="1">O86*H86</f>
        <v>0</v>
      </c>
      <c r="Q86" s="135">
        <v>0</v>
      </c>
      <c r="R86" s="135">
        <f t="shared" ref="R86:R93" si="2">Q86*H86</f>
        <v>0</v>
      </c>
      <c r="S86" s="135">
        <v>0</v>
      </c>
      <c r="T86" s="136">
        <f t="shared" ref="T86:T93" si="3">S86*H86</f>
        <v>0</v>
      </c>
      <c r="AR86" s="137" t="s">
        <v>318</v>
      </c>
      <c r="AT86" s="137" t="s">
        <v>421</v>
      </c>
      <c r="AU86" s="137" t="s">
        <v>77</v>
      </c>
      <c r="AY86" s="16" t="s">
        <v>126</v>
      </c>
      <c r="BE86" s="138">
        <f t="shared" ref="BE86:BE93" si="4">IF(N86="základní",J86,0)</f>
        <v>0</v>
      </c>
      <c r="BF86" s="138">
        <f t="shared" ref="BF86:BF93" si="5">IF(N86="snížená",J86,0)</f>
        <v>0</v>
      </c>
      <c r="BG86" s="138">
        <f t="shared" ref="BG86:BG93" si="6">IF(N86="zákl. přenesená",J86,0)</f>
        <v>0</v>
      </c>
      <c r="BH86" s="138">
        <f t="shared" ref="BH86:BH93" si="7">IF(N86="sníž. přenesená",J86,0)</f>
        <v>0</v>
      </c>
      <c r="BI86" s="138">
        <f t="shared" ref="BI86:BI93" si="8">IF(N86="nulová",J86,0)</f>
        <v>0</v>
      </c>
      <c r="BJ86" s="16" t="s">
        <v>77</v>
      </c>
      <c r="BK86" s="138">
        <f t="shared" ref="BK86:BK93" si="9">ROUND(I86*H86,2)</f>
        <v>0</v>
      </c>
      <c r="BL86" s="16" t="s">
        <v>228</v>
      </c>
      <c r="BM86" s="137" t="s">
        <v>737</v>
      </c>
    </row>
    <row r="87" spans="2:65" s="1" customFormat="1" ht="21.75" customHeight="1">
      <c r="B87" s="31"/>
      <c r="C87" s="160" t="s">
        <v>133</v>
      </c>
      <c r="D87" s="160" t="s">
        <v>421</v>
      </c>
      <c r="E87" s="161" t="s">
        <v>738</v>
      </c>
      <c r="F87" s="162" t="s">
        <v>739</v>
      </c>
      <c r="G87" s="163" t="s">
        <v>736</v>
      </c>
      <c r="H87" s="164">
        <v>20</v>
      </c>
      <c r="I87" s="165"/>
      <c r="J87" s="166">
        <f t="shared" si="0"/>
        <v>0</v>
      </c>
      <c r="K87" s="162" t="s">
        <v>19</v>
      </c>
      <c r="L87" s="167"/>
      <c r="M87" s="168" t="s">
        <v>19</v>
      </c>
      <c r="N87" s="169" t="s">
        <v>40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AR87" s="137" t="s">
        <v>318</v>
      </c>
      <c r="AT87" s="137" t="s">
        <v>421</v>
      </c>
      <c r="AU87" s="137" t="s">
        <v>77</v>
      </c>
      <c r="AY87" s="16" t="s">
        <v>126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16" t="s">
        <v>77</v>
      </c>
      <c r="BK87" s="138">
        <f t="shared" si="9"/>
        <v>0</v>
      </c>
      <c r="BL87" s="16" t="s">
        <v>228</v>
      </c>
      <c r="BM87" s="137" t="s">
        <v>740</v>
      </c>
    </row>
    <row r="88" spans="2:65" s="1" customFormat="1" ht="21.75" customHeight="1">
      <c r="B88" s="31"/>
      <c r="C88" s="160" t="s">
        <v>159</v>
      </c>
      <c r="D88" s="160" t="s">
        <v>421</v>
      </c>
      <c r="E88" s="161" t="s">
        <v>741</v>
      </c>
      <c r="F88" s="162" t="s">
        <v>742</v>
      </c>
      <c r="G88" s="163" t="s">
        <v>736</v>
      </c>
      <c r="H88" s="164">
        <v>20</v>
      </c>
      <c r="I88" s="165"/>
      <c r="J88" s="166">
        <f t="shared" si="0"/>
        <v>0</v>
      </c>
      <c r="K88" s="162" t="s">
        <v>19</v>
      </c>
      <c r="L88" s="167"/>
      <c r="M88" s="168" t="s">
        <v>19</v>
      </c>
      <c r="N88" s="169" t="s">
        <v>40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AR88" s="137" t="s">
        <v>318</v>
      </c>
      <c r="AT88" s="137" t="s">
        <v>421</v>
      </c>
      <c r="AU88" s="137" t="s">
        <v>77</v>
      </c>
      <c r="AY88" s="16" t="s">
        <v>126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16" t="s">
        <v>77</v>
      </c>
      <c r="BK88" s="138">
        <f t="shared" si="9"/>
        <v>0</v>
      </c>
      <c r="BL88" s="16" t="s">
        <v>228</v>
      </c>
      <c r="BM88" s="137" t="s">
        <v>743</v>
      </c>
    </row>
    <row r="89" spans="2:65" s="1" customFormat="1" ht="16.5" customHeight="1">
      <c r="B89" s="31"/>
      <c r="C89" s="160" t="s">
        <v>166</v>
      </c>
      <c r="D89" s="160" t="s">
        <v>421</v>
      </c>
      <c r="E89" s="161" t="s">
        <v>744</v>
      </c>
      <c r="F89" s="162" t="s">
        <v>745</v>
      </c>
      <c r="G89" s="163" t="s">
        <v>736</v>
      </c>
      <c r="H89" s="164">
        <v>6</v>
      </c>
      <c r="I89" s="165"/>
      <c r="J89" s="166">
        <f t="shared" si="0"/>
        <v>0</v>
      </c>
      <c r="K89" s="162" t="s">
        <v>19</v>
      </c>
      <c r="L89" s="167"/>
      <c r="M89" s="168" t="s">
        <v>19</v>
      </c>
      <c r="N89" s="169" t="s">
        <v>40</v>
      </c>
      <c r="P89" s="135">
        <f t="shared" si="1"/>
        <v>0</v>
      </c>
      <c r="Q89" s="135">
        <v>0</v>
      </c>
      <c r="R89" s="135">
        <f t="shared" si="2"/>
        <v>0</v>
      </c>
      <c r="S89" s="135">
        <v>0</v>
      </c>
      <c r="T89" s="136">
        <f t="shared" si="3"/>
        <v>0</v>
      </c>
      <c r="AR89" s="137" t="s">
        <v>318</v>
      </c>
      <c r="AT89" s="137" t="s">
        <v>421</v>
      </c>
      <c r="AU89" s="137" t="s">
        <v>77</v>
      </c>
      <c r="AY89" s="16" t="s">
        <v>126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16" t="s">
        <v>77</v>
      </c>
      <c r="BK89" s="138">
        <f t="shared" si="9"/>
        <v>0</v>
      </c>
      <c r="BL89" s="16" t="s">
        <v>228</v>
      </c>
      <c r="BM89" s="137" t="s">
        <v>746</v>
      </c>
    </row>
    <row r="90" spans="2:65" s="1" customFormat="1" ht="16.5" customHeight="1">
      <c r="B90" s="31"/>
      <c r="C90" s="160" t="s">
        <v>173</v>
      </c>
      <c r="D90" s="160" t="s">
        <v>421</v>
      </c>
      <c r="E90" s="161" t="s">
        <v>747</v>
      </c>
      <c r="F90" s="162" t="s">
        <v>748</v>
      </c>
      <c r="G90" s="163" t="s">
        <v>736</v>
      </c>
      <c r="H90" s="164">
        <v>5</v>
      </c>
      <c r="I90" s="165"/>
      <c r="J90" s="166">
        <f t="shared" si="0"/>
        <v>0</v>
      </c>
      <c r="K90" s="162" t="s">
        <v>19</v>
      </c>
      <c r="L90" s="167"/>
      <c r="M90" s="168" t="s">
        <v>19</v>
      </c>
      <c r="N90" s="169" t="s">
        <v>40</v>
      </c>
      <c r="P90" s="135">
        <f t="shared" si="1"/>
        <v>0</v>
      </c>
      <c r="Q90" s="135">
        <v>0</v>
      </c>
      <c r="R90" s="135">
        <f t="shared" si="2"/>
        <v>0</v>
      </c>
      <c r="S90" s="135">
        <v>0</v>
      </c>
      <c r="T90" s="136">
        <f t="shared" si="3"/>
        <v>0</v>
      </c>
      <c r="AR90" s="137" t="s">
        <v>318</v>
      </c>
      <c r="AT90" s="137" t="s">
        <v>421</v>
      </c>
      <c r="AU90" s="137" t="s">
        <v>77</v>
      </c>
      <c r="AY90" s="16" t="s">
        <v>126</v>
      </c>
      <c r="BE90" s="138">
        <f t="shared" si="4"/>
        <v>0</v>
      </c>
      <c r="BF90" s="138">
        <f t="shared" si="5"/>
        <v>0</v>
      </c>
      <c r="BG90" s="138">
        <f t="shared" si="6"/>
        <v>0</v>
      </c>
      <c r="BH90" s="138">
        <f t="shared" si="7"/>
        <v>0</v>
      </c>
      <c r="BI90" s="138">
        <f t="shared" si="8"/>
        <v>0</v>
      </c>
      <c r="BJ90" s="16" t="s">
        <v>77</v>
      </c>
      <c r="BK90" s="138">
        <f t="shared" si="9"/>
        <v>0</v>
      </c>
      <c r="BL90" s="16" t="s">
        <v>228</v>
      </c>
      <c r="BM90" s="137" t="s">
        <v>749</v>
      </c>
    </row>
    <row r="91" spans="2:65" s="1" customFormat="1" ht="16.5" customHeight="1">
      <c r="B91" s="31"/>
      <c r="C91" s="160" t="s">
        <v>181</v>
      </c>
      <c r="D91" s="160" t="s">
        <v>421</v>
      </c>
      <c r="E91" s="161" t="s">
        <v>750</v>
      </c>
      <c r="F91" s="162" t="s">
        <v>751</v>
      </c>
      <c r="G91" s="163" t="s">
        <v>736</v>
      </c>
      <c r="H91" s="164">
        <v>1</v>
      </c>
      <c r="I91" s="165"/>
      <c r="J91" s="166">
        <f t="shared" si="0"/>
        <v>0</v>
      </c>
      <c r="K91" s="162" t="s">
        <v>19</v>
      </c>
      <c r="L91" s="167"/>
      <c r="M91" s="168" t="s">
        <v>19</v>
      </c>
      <c r="N91" s="169" t="s">
        <v>40</v>
      </c>
      <c r="P91" s="135">
        <f t="shared" si="1"/>
        <v>0</v>
      </c>
      <c r="Q91" s="135">
        <v>0</v>
      </c>
      <c r="R91" s="135">
        <f t="shared" si="2"/>
        <v>0</v>
      </c>
      <c r="S91" s="135">
        <v>0</v>
      </c>
      <c r="T91" s="136">
        <f t="shared" si="3"/>
        <v>0</v>
      </c>
      <c r="AR91" s="137" t="s">
        <v>318</v>
      </c>
      <c r="AT91" s="137" t="s">
        <v>421</v>
      </c>
      <c r="AU91" s="137" t="s">
        <v>77</v>
      </c>
      <c r="AY91" s="16" t="s">
        <v>126</v>
      </c>
      <c r="BE91" s="138">
        <f t="shared" si="4"/>
        <v>0</v>
      </c>
      <c r="BF91" s="138">
        <f t="shared" si="5"/>
        <v>0</v>
      </c>
      <c r="BG91" s="138">
        <f t="shared" si="6"/>
        <v>0</v>
      </c>
      <c r="BH91" s="138">
        <f t="shared" si="7"/>
        <v>0</v>
      </c>
      <c r="BI91" s="138">
        <f t="shared" si="8"/>
        <v>0</v>
      </c>
      <c r="BJ91" s="16" t="s">
        <v>77</v>
      </c>
      <c r="BK91" s="138">
        <f t="shared" si="9"/>
        <v>0</v>
      </c>
      <c r="BL91" s="16" t="s">
        <v>228</v>
      </c>
      <c r="BM91" s="137" t="s">
        <v>752</v>
      </c>
    </row>
    <row r="92" spans="2:65" s="1" customFormat="1" ht="16.5" customHeight="1">
      <c r="B92" s="31"/>
      <c r="C92" s="160" t="s">
        <v>186</v>
      </c>
      <c r="D92" s="160" t="s">
        <v>421</v>
      </c>
      <c r="E92" s="161" t="s">
        <v>753</v>
      </c>
      <c r="F92" s="162" t="s">
        <v>754</v>
      </c>
      <c r="G92" s="163" t="s">
        <v>736</v>
      </c>
      <c r="H92" s="164">
        <v>1</v>
      </c>
      <c r="I92" s="165"/>
      <c r="J92" s="166">
        <f t="shared" si="0"/>
        <v>0</v>
      </c>
      <c r="K92" s="162" t="s">
        <v>19</v>
      </c>
      <c r="L92" s="167"/>
      <c r="M92" s="168" t="s">
        <v>19</v>
      </c>
      <c r="N92" s="169" t="s">
        <v>40</v>
      </c>
      <c r="P92" s="135">
        <f t="shared" si="1"/>
        <v>0</v>
      </c>
      <c r="Q92" s="135">
        <v>0</v>
      </c>
      <c r="R92" s="135">
        <f t="shared" si="2"/>
        <v>0</v>
      </c>
      <c r="S92" s="135">
        <v>0</v>
      </c>
      <c r="T92" s="136">
        <f t="shared" si="3"/>
        <v>0</v>
      </c>
      <c r="AR92" s="137" t="s">
        <v>318</v>
      </c>
      <c r="AT92" s="137" t="s">
        <v>421</v>
      </c>
      <c r="AU92" s="137" t="s">
        <v>77</v>
      </c>
      <c r="AY92" s="16" t="s">
        <v>126</v>
      </c>
      <c r="BE92" s="138">
        <f t="shared" si="4"/>
        <v>0</v>
      </c>
      <c r="BF92" s="138">
        <f t="shared" si="5"/>
        <v>0</v>
      </c>
      <c r="BG92" s="138">
        <f t="shared" si="6"/>
        <v>0</v>
      </c>
      <c r="BH92" s="138">
        <f t="shared" si="7"/>
        <v>0</v>
      </c>
      <c r="BI92" s="138">
        <f t="shared" si="8"/>
        <v>0</v>
      </c>
      <c r="BJ92" s="16" t="s">
        <v>77</v>
      </c>
      <c r="BK92" s="138">
        <f t="shared" si="9"/>
        <v>0</v>
      </c>
      <c r="BL92" s="16" t="s">
        <v>228</v>
      </c>
      <c r="BM92" s="137" t="s">
        <v>755</v>
      </c>
    </row>
    <row r="93" spans="2:65" s="1" customFormat="1" ht="16.5" customHeight="1">
      <c r="B93" s="31"/>
      <c r="C93" s="126" t="s">
        <v>194</v>
      </c>
      <c r="D93" s="126" t="s">
        <v>128</v>
      </c>
      <c r="E93" s="127" t="s">
        <v>756</v>
      </c>
      <c r="F93" s="128" t="s">
        <v>757</v>
      </c>
      <c r="G93" s="129" t="s">
        <v>758</v>
      </c>
      <c r="H93" s="130">
        <v>1</v>
      </c>
      <c r="I93" s="131"/>
      <c r="J93" s="132">
        <f t="shared" si="0"/>
        <v>0</v>
      </c>
      <c r="K93" s="128" t="s">
        <v>19</v>
      </c>
      <c r="L93" s="31"/>
      <c r="M93" s="133" t="s">
        <v>19</v>
      </c>
      <c r="N93" s="134" t="s">
        <v>40</v>
      </c>
      <c r="P93" s="135">
        <f t="shared" si="1"/>
        <v>0</v>
      </c>
      <c r="Q93" s="135">
        <v>0</v>
      </c>
      <c r="R93" s="135">
        <f t="shared" si="2"/>
        <v>0</v>
      </c>
      <c r="S93" s="135">
        <v>0</v>
      </c>
      <c r="T93" s="136">
        <f t="shared" si="3"/>
        <v>0</v>
      </c>
      <c r="AR93" s="137" t="s">
        <v>228</v>
      </c>
      <c r="AT93" s="137" t="s">
        <v>128</v>
      </c>
      <c r="AU93" s="137" t="s">
        <v>77</v>
      </c>
      <c r="AY93" s="16" t="s">
        <v>126</v>
      </c>
      <c r="BE93" s="138">
        <f t="shared" si="4"/>
        <v>0</v>
      </c>
      <c r="BF93" s="138">
        <f t="shared" si="5"/>
        <v>0</v>
      </c>
      <c r="BG93" s="138">
        <f t="shared" si="6"/>
        <v>0</v>
      </c>
      <c r="BH93" s="138">
        <f t="shared" si="7"/>
        <v>0</v>
      </c>
      <c r="BI93" s="138">
        <f t="shared" si="8"/>
        <v>0</v>
      </c>
      <c r="BJ93" s="16" t="s">
        <v>77</v>
      </c>
      <c r="BK93" s="138">
        <f t="shared" si="9"/>
        <v>0</v>
      </c>
      <c r="BL93" s="16" t="s">
        <v>228</v>
      </c>
      <c r="BM93" s="137" t="s">
        <v>759</v>
      </c>
    </row>
    <row r="94" spans="2:65" s="1" customFormat="1" ht="29.25">
      <c r="B94" s="31"/>
      <c r="D94" s="144" t="s">
        <v>145</v>
      </c>
      <c r="F94" s="158" t="s">
        <v>760</v>
      </c>
      <c r="I94" s="141"/>
      <c r="L94" s="31"/>
      <c r="M94" s="142"/>
      <c r="T94" s="52"/>
      <c r="AT94" s="16" t="s">
        <v>145</v>
      </c>
      <c r="AU94" s="16" t="s">
        <v>77</v>
      </c>
    </row>
    <row r="95" spans="2:65" s="1" customFormat="1" ht="37.9" customHeight="1">
      <c r="B95" s="31"/>
      <c r="C95" s="126" t="s">
        <v>201</v>
      </c>
      <c r="D95" s="126" t="s">
        <v>128</v>
      </c>
      <c r="E95" s="127" t="s">
        <v>761</v>
      </c>
      <c r="F95" s="128" t="s">
        <v>762</v>
      </c>
      <c r="G95" s="129" t="s">
        <v>131</v>
      </c>
      <c r="H95" s="130">
        <v>1</v>
      </c>
      <c r="I95" s="131"/>
      <c r="J95" s="132">
        <f t="shared" ref="J95:J102" si="10">ROUND(I95*H95,2)</f>
        <v>0</v>
      </c>
      <c r="K95" s="128" t="s">
        <v>19</v>
      </c>
      <c r="L95" s="31"/>
      <c r="M95" s="133" t="s">
        <v>19</v>
      </c>
      <c r="N95" s="134" t="s">
        <v>40</v>
      </c>
      <c r="P95" s="135">
        <f t="shared" ref="P95:P102" si="11">O95*H95</f>
        <v>0</v>
      </c>
      <c r="Q95" s="135">
        <v>0</v>
      </c>
      <c r="R95" s="135">
        <f t="shared" ref="R95:R102" si="12">Q95*H95</f>
        <v>0</v>
      </c>
      <c r="S95" s="135">
        <v>0</v>
      </c>
      <c r="T95" s="136">
        <f t="shared" ref="T95:T102" si="13">S95*H95</f>
        <v>0</v>
      </c>
      <c r="AR95" s="137" t="s">
        <v>228</v>
      </c>
      <c r="AT95" s="137" t="s">
        <v>128</v>
      </c>
      <c r="AU95" s="137" t="s">
        <v>77</v>
      </c>
      <c r="AY95" s="16" t="s">
        <v>126</v>
      </c>
      <c r="BE95" s="138">
        <f t="shared" ref="BE95:BE102" si="14">IF(N95="základní",J95,0)</f>
        <v>0</v>
      </c>
      <c r="BF95" s="138">
        <f t="shared" ref="BF95:BF102" si="15">IF(N95="snížená",J95,0)</f>
        <v>0</v>
      </c>
      <c r="BG95" s="138">
        <f t="shared" ref="BG95:BG102" si="16">IF(N95="zákl. přenesená",J95,0)</f>
        <v>0</v>
      </c>
      <c r="BH95" s="138">
        <f t="shared" ref="BH95:BH102" si="17">IF(N95="sníž. přenesená",J95,0)</f>
        <v>0</v>
      </c>
      <c r="BI95" s="138">
        <f t="shared" ref="BI95:BI102" si="18">IF(N95="nulová",J95,0)</f>
        <v>0</v>
      </c>
      <c r="BJ95" s="16" t="s">
        <v>77</v>
      </c>
      <c r="BK95" s="138">
        <f t="shared" ref="BK95:BK102" si="19">ROUND(I95*H95,2)</f>
        <v>0</v>
      </c>
      <c r="BL95" s="16" t="s">
        <v>228</v>
      </c>
      <c r="BM95" s="137" t="s">
        <v>763</v>
      </c>
    </row>
    <row r="96" spans="2:65" s="1" customFormat="1" ht="33" customHeight="1">
      <c r="B96" s="31"/>
      <c r="C96" s="126" t="s">
        <v>8</v>
      </c>
      <c r="D96" s="126" t="s">
        <v>128</v>
      </c>
      <c r="E96" s="127" t="s">
        <v>764</v>
      </c>
      <c r="F96" s="128" t="s">
        <v>765</v>
      </c>
      <c r="G96" s="129" t="s">
        <v>131</v>
      </c>
      <c r="H96" s="130">
        <v>7</v>
      </c>
      <c r="I96" s="131"/>
      <c r="J96" s="132">
        <f t="shared" si="10"/>
        <v>0</v>
      </c>
      <c r="K96" s="128" t="s">
        <v>19</v>
      </c>
      <c r="L96" s="31"/>
      <c r="M96" s="133" t="s">
        <v>19</v>
      </c>
      <c r="N96" s="134" t="s">
        <v>40</v>
      </c>
      <c r="P96" s="135">
        <f t="shared" si="11"/>
        <v>0</v>
      </c>
      <c r="Q96" s="135">
        <v>0</v>
      </c>
      <c r="R96" s="135">
        <f t="shared" si="12"/>
        <v>0</v>
      </c>
      <c r="S96" s="135">
        <v>0</v>
      </c>
      <c r="T96" s="136">
        <f t="shared" si="13"/>
        <v>0</v>
      </c>
      <c r="AR96" s="137" t="s">
        <v>228</v>
      </c>
      <c r="AT96" s="137" t="s">
        <v>128</v>
      </c>
      <c r="AU96" s="137" t="s">
        <v>77</v>
      </c>
      <c r="AY96" s="16" t="s">
        <v>126</v>
      </c>
      <c r="BE96" s="138">
        <f t="shared" si="14"/>
        <v>0</v>
      </c>
      <c r="BF96" s="138">
        <f t="shared" si="15"/>
        <v>0</v>
      </c>
      <c r="BG96" s="138">
        <f t="shared" si="16"/>
        <v>0</v>
      </c>
      <c r="BH96" s="138">
        <f t="shared" si="17"/>
        <v>0</v>
      </c>
      <c r="BI96" s="138">
        <f t="shared" si="18"/>
        <v>0</v>
      </c>
      <c r="BJ96" s="16" t="s">
        <v>77</v>
      </c>
      <c r="BK96" s="138">
        <f t="shared" si="19"/>
        <v>0</v>
      </c>
      <c r="BL96" s="16" t="s">
        <v>228</v>
      </c>
      <c r="BM96" s="137" t="s">
        <v>766</v>
      </c>
    </row>
    <row r="97" spans="2:65" s="1" customFormat="1" ht="24.2" customHeight="1">
      <c r="B97" s="31"/>
      <c r="C97" s="126" t="s">
        <v>210</v>
      </c>
      <c r="D97" s="126" t="s">
        <v>128</v>
      </c>
      <c r="E97" s="127" t="s">
        <v>767</v>
      </c>
      <c r="F97" s="128" t="s">
        <v>768</v>
      </c>
      <c r="G97" s="129" t="s">
        <v>131</v>
      </c>
      <c r="H97" s="130">
        <v>8</v>
      </c>
      <c r="I97" s="131"/>
      <c r="J97" s="132">
        <f t="shared" si="10"/>
        <v>0</v>
      </c>
      <c r="K97" s="128" t="s">
        <v>19</v>
      </c>
      <c r="L97" s="31"/>
      <c r="M97" s="133" t="s">
        <v>19</v>
      </c>
      <c r="N97" s="134" t="s">
        <v>40</v>
      </c>
      <c r="P97" s="135">
        <f t="shared" si="11"/>
        <v>0</v>
      </c>
      <c r="Q97" s="135">
        <v>0</v>
      </c>
      <c r="R97" s="135">
        <f t="shared" si="12"/>
        <v>0</v>
      </c>
      <c r="S97" s="135">
        <v>0</v>
      </c>
      <c r="T97" s="136">
        <f t="shared" si="13"/>
        <v>0</v>
      </c>
      <c r="AR97" s="137" t="s">
        <v>228</v>
      </c>
      <c r="AT97" s="137" t="s">
        <v>128</v>
      </c>
      <c r="AU97" s="137" t="s">
        <v>77</v>
      </c>
      <c r="AY97" s="16" t="s">
        <v>126</v>
      </c>
      <c r="BE97" s="138">
        <f t="shared" si="14"/>
        <v>0</v>
      </c>
      <c r="BF97" s="138">
        <f t="shared" si="15"/>
        <v>0</v>
      </c>
      <c r="BG97" s="138">
        <f t="shared" si="16"/>
        <v>0</v>
      </c>
      <c r="BH97" s="138">
        <f t="shared" si="17"/>
        <v>0</v>
      </c>
      <c r="BI97" s="138">
        <f t="shared" si="18"/>
        <v>0</v>
      </c>
      <c r="BJ97" s="16" t="s">
        <v>77</v>
      </c>
      <c r="BK97" s="138">
        <f t="shared" si="19"/>
        <v>0</v>
      </c>
      <c r="BL97" s="16" t="s">
        <v>228</v>
      </c>
      <c r="BM97" s="137" t="s">
        <v>769</v>
      </c>
    </row>
    <row r="98" spans="2:65" s="1" customFormat="1" ht="24.2" customHeight="1">
      <c r="B98" s="31"/>
      <c r="C98" s="126" t="s">
        <v>217</v>
      </c>
      <c r="D98" s="126" t="s">
        <v>128</v>
      </c>
      <c r="E98" s="127" t="s">
        <v>770</v>
      </c>
      <c r="F98" s="128" t="s">
        <v>771</v>
      </c>
      <c r="G98" s="129" t="s">
        <v>231</v>
      </c>
      <c r="H98" s="130">
        <v>40</v>
      </c>
      <c r="I98" s="131"/>
      <c r="J98" s="132">
        <f t="shared" si="10"/>
        <v>0</v>
      </c>
      <c r="K98" s="128" t="s">
        <v>19</v>
      </c>
      <c r="L98" s="31"/>
      <c r="M98" s="133" t="s">
        <v>19</v>
      </c>
      <c r="N98" s="134" t="s">
        <v>40</v>
      </c>
      <c r="P98" s="135">
        <f t="shared" si="11"/>
        <v>0</v>
      </c>
      <c r="Q98" s="135">
        <v>0</v>
      </c>
      <c r="R98" s="135">
        <f t="shared" si="12"/>
        <v>0</v>
      </c>
      <c r="S98" s="135">
        <v>0</v>
      </c>
      <c r="T98" s="136">
        <f t="shared" si="13"/>
        <v>0</v>
      </c>
      <c r="AR98" s="137" t="s">
        <v>228</v>
      </c>
      <c r="AT98" s="137" t="s">
        <v>128</v>
      </c>
      <c r="AU98" s="137" t="s">
        <v>77</v>
      </c>
      <c r="AY98" s="16" t="s">
        <v>126</v>
      </c>
      <c r="BE98" s="138">
        <f t="shared" si="14"/>
        <v>0</v>
      </c>
      <c r="BF98" s="138">
        <f t="shared" si="15"/>
        <v>0</v>
      </c>
      <c r="BG98" s="138">
        <f t="shared" si="16"/>
        <v>0</v>
      </c>
      <c r="BH98" s="138">
        <f t="shared" si="17"/>
        <v>0</v>
      </c>
      <c r="BI98" s="138">
        <f t="shared" si="18"/>
        <v>0</v>
      </c>
      <c r="BJ98" s="16" t="s">
        <v>77</v>
      </c>
      <c r="BK98" s="138">
        <f t="shared" si="19"/>
        <v>0</v>
      </c>
      <c r="BL98" s="16" t="s">
        <v>228</v>
      </c>
      <c r="BM98" s="137" t="s">
        <v>772</v>
      </c>
    </row>
    <row r="99" spans="2:65" s="1" customFormat="1" ht="24.2" customHeight="1">
      <c r="B99" s="31"/>
      <c r="C99" s="126" t="s">
        <v>222</v>
      </c>
      <c r="D99" s="126" t="s">
        <v>128</v>
      </c>
      <c r="E99" s="127" t="s">
        <v>773</v>
      </c>
      <c r="F99" s="128" t="s">
        <v>774</v>
      </c>
      <c r="G99" s="129" t="s">
        <v>231</v>
      </c>
      <c r="H99" s="130">
        <v>35</v>
      </c>
      <c r="I99" s="131"/>
      <c r="J99" s="132">
        <f t="shared" si="10"/>
        <v>0</v>
      </c>
      <c r="K99" s="128" t="s">
        <v>19</v>
      </c>
      <c r="L99" s="31"/>
      <c r="M99" s="133" t="s">
        <v>19</v>
      </c>
      <c r="N99" s="134" t="s">
        <v>40</v>
      </c>
      <c r="P99" s="135">
        <f t="shared" si="11"/>
        <v>0</v>
      </c>
      <c r="Q99" s="135">
        <v>0</v>
      </c>
      <c r="R99" s="135">
        <f t="shared" si="12"/>
        <v>0</v>
      </c>
      <c r="S99" s="135">
        <v>0</v>
      </c>
      <c r="T99" s="136">
        <f t="shared" si="13"/>
        <v>0</v>
      </c>
      <c r="AR99" s="137" t="s">
        <v>228</v>
      </c>
      <c r="AT99" s="137" t="s">
        <v>128</v>
      </c>
      <c r="AU99" s="137" t="s">
        <v>77</v>
      </c>
      <c r="AY99" s="16" t="s">
        <v>126</v>
      </c>
      <c r="BE99" s="138">
        <f t="shared" si="14"/>
        <v>0</v>
      </c>
      <c r="BF99" s="138">
        <f t="shared" si="15"/>
        <v>0</v>
      </c>
      <c r="BG99" s="138">
        <f t="shared" si="16"/>
        <v>0</v>
      </c>
      <c r="BH99" s="138">
        <f t="shared" si="17"/>
        <v>0</v>
      </c>
      <c r="BI99" s="138">
        <f t="shared" si="18"/>
        <v>0</v>
      </c>
      <c r="BJ99" s="16" t="s">
        <v>77</v>
      </c>
      <c r="BK99" s="138">
        <f t="shared" si="19"/>
        <v>0</v>
      </c>
      <c r="BL99" s="16" t="s">
        <v>228</v>
      </c>
      <c r="BM99" s="137" t="s">
        <v>775</v>
      </c>
    </row>
    <row r="100" spans="2:65" s="1" customFormat="1" ht="16.5" customHeight="1">
      <c r="B100" s="31"/>
      <c r="C100" s="126" t="s">
        <v>228</v>
      </c>
      <c r="D100" s="126" t="s">
        <v>128</v>
      </c>
      <c r="E100" s="127" t="s">
        <v>776</v>
      </c>
      <c r="F100" s="128" t="s">
        <v>777</v>
      </c>
      <c r="G100" s="129" t="s">
        <v>736</v>
      </c>
      <c r="H100" s="130">
        <v>5</v>
      </c>
      <c r="I100" s="131"/>
      <c r="J100" s="132">
        <f t="shared" si="10"/>
        <v>0</v>
      </c>
      <c r="K100" s="128" t="s">
        <v>19</v>
      </c>
      <c r="L100" s="31"/>
      <c r="M100" s="133" t="s">
        <v>19</v>
      </c>
      <c r="N100" s="134" t="s">
        <v>40</v>
      </c>
      <c r="P100" s="135">
        <f t="shared" si="11"/>
        <v>0</v>
      </c>
      <c r="Q100" s="135">
        <v>0</v>
      </c>
      <c r="R100" s="135">
        <f t="shared" si="12"/>
        <v>0</v>
      </c>
      <c r="S100" s="135">
        <v>0</v>
      </c>
      <c r="T100" s="136">
        <f t="shared" si="13"/>
        <v>0</v>
      </c>
      <c r="AR100" s="137" t="s">
        <v>228</v>
      </c>
      <c r="AT100" s="137" t="s">
        <v>128</v>
      </c>
      <c r="AU100" s="137" t="s">
        <v>77</v>
      </c>
      <c r="AY100" s="16" t="s">
        <v>126</v>
      </c>
      <c r="BE100" s="138">
        <f t="shared" si="14"/>
        <v>0</v>
      </c>
      <c r="BF100" s="138">
        <f t="shared" si="15"/>
        <v>0</v>
      </c>
      <c r="BG100" s="138">
        <f t="shared" si="16"/>
        <v>0</v>
      </c>
      <c r="BH100" s="138">
        <f t="shared" si="17"/>
        <v>0</v>
      </c>
      <c r="BI100" s="138">
        <f t="shared" si="18"/>
        <v>0</v>
      </c>
      <c r="BJ100" s="16" t="s">
        <v>77</v>
      </c>
      <c r="BK100" s="138">
        <f t="shared" si="19"/>
        <v>0</v>
      </c>
      <c r="BL100" s="16" t="s">
        <v>228</v>
      </c>
      <c r="BM100" s="137" t="s">
        <v>778</v>
      </c>
    </row>
    <row r="101" spans="2:65" s="1" customFormat="1" ht="16.5" customHeight="1">
      <c r="B101" s="31"/>
      <c r="C101" s="126" t="s">
        <v>234</v>
      </c>
      <c r="D101" s="126" t="s">
        <v>128</v>
      </c>
      <c r="E101" s="127" t="s">
        <v>779</v>
      </c>
      <c r="F101" s="128" t="s">
        <v>780</v>
      </c>
      <c r="G101" s="129" t="s">
        <v>736</v>
      </c>
      <c r="H101" s="130">
        <v>1</v>
      </c>
      <c r="I101" s="131"/>
      <c r="J101" s="132">
        <f t="shared" si="10"/>
        <v>0</v>
      </c>
      <c r="K101" s="128" t="s">
        <v>19</v>
      </c>
      <c r="L101" s="31"/>
      <c r="M101" s="133" t="s">
        <v>19</v>
      </c>
      <c r="N101" s="134" t="s">
        <v>40</v>
      </c>
      <c r="P101" s="135">
        <f t="shared" si="11"/>
        <v>0</v>
      </c>
      <c r="Q101" s="135">
        <v>0</v>
      </c>
      <c r="R101" s="135">
        <f t="shared" si="12"/>
        <v>0</v>
      </c>
      <c r="S101" s="135">
        <v>0</v>
      </c>
      <c r="T101" s="136">
        <f t="shared" si="13"/>
        <v>0</v>
      </c>
      <c r="AR101" s="137" t="s">
        <v>228</v>
      </c>
      <c r="AT101" s="137" t="s">
        <v>128</v>
      </c>
      <c r="AU101" s="137" t="s">
        <v>77</v>
      </c>
      <c r="AY101" s="16" t="s">
        <v>126</v>
      </c>
      <c r="BE101" s="138">
        <f t="shared" si="14"/>
        <v>0</v>
      </c>
      <c r="BF101" s="138">
        <f t="shared" si="15"/>
        <v>0</v>
      </c>
      <c r="BG101" s="138">
        <f t="shared" si="16"/>
        <v>0</v>
      </c>
      <c r="BH101" s="138">
        <f t="shared" si="17"/>
        <v>0</v>
      </c>
      <c r="BI101" s="138">
        <f t="shared" si="18"/>
        <v>0</v>
      </c>
      <c r="BJ101" s="16" t="s">
        <v>77</v>
      </c>
      <c r="BK101" s="138">
        <f t="shared" si="19"/>
        <v>0</v>
      </c>
      <c r="BL101" s="16" t="s">
        <v>228</v>
      </c>
      <c r="BM101" s="137" t="s">
        <v>781</v>
      </c>
    </row>
    <row r="102" spans="2:65" s="1" customFormat="1" ht="24.2" customHeight="1">
      <c r="B102" s="31"/>
      <c r="C102" s="126" t="s">
        <v>241</v>
      </c>
      <c r="D102" s="126" t="s">
        <v>128</v>
      </c>
      <c r="E102" s="127" t="s">
        <v>782</v>
      </c>
      <c r="F102" s="128" t="s">
        <v>783</v>
      </c>
      <c r="G102" s="129" t="s">
        <v>736</v>
      </c>
      <c r="H102" s="130">
        <v>1</v>
      </c>
      <c r="I102" s="131"/>
      <c r="J102" s="132">
        <f t="shared" si="10"/>
        <v>0</v>
      </c>
      <c r="K102" s="128" t="s">
        <v>19</v>
      </c>
      <c r="L102" s="31"/>
      <c r="M102" s="179" t="s">
        <v>19</v>
      </c>
      <c r="N102" s="180" t="s">
        <v>40</v>
      </c>
      <c r="O102" s="177"/>
      <c r="P102" s="181">
        <f t="shared" si="11"/>
        <v>0</v>
      </c>
      <c r="Q102" s="181">
        <v>0</v>
      </c>
      <c r="R102" s="181">
        <f t="shared" si="12"/>
        <v>0</v>
      </c>
      <c r="S102" s="181">
        <v>0</v>
      </c>
      <c r="T102" s="182">
        <f t="shared" si="13"/>
        <v>0</v>
      </c>
      <c r="AR102" s="137" t="s">
        <v>228</v>
      </c>
      <c r="AT102" s="137" t="s">
        <v>128</v>
      </c>
      <c r="AU102" s="137" t="s">
        <v>77</v>
      </c>
      <c r="AY102" s="16" t="s">
        <v>126</v>
      </c>
      <c r="BE102" s="138">
        <f t="shared" si="14"/>
        <v>0</v>
      </c>
      <c r="BF102" s="138">
        <f t="shared" si="15"/>
        <v>0</v>
      </c>
      <c r="BG102" s="138">
        <f t="shared" si="16"/>
        <v>0</v>
      </c>
      <c r="BH102" s="138">
        <f t="shared" si="17"/>
        <v>0</v>
      </c>
      <c r="BI102" s="138">
        <f t="shared" si="18"/>
        <v>0</v>
      </c>
      <c r="BJ102" s="16" t="s">
        <v>77</v>
      </c>
      <c r="BK102" s="138">
        <f t="shared" si="19"/>
        <v>0</v>
      </c>
      <c r="BL102" s="16" t="s">
        <v>228</v>
      </c>
      <c r="BM102" s="137" t="s">
        <v>784</v>
      </c>
    </row>
    <row r="103" spans="2:65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31"/>
    </row>
  </sheetData>
  <sheetProtection algorithmName="SHA-512" hashValue="CWNFbkzMgv+5MQ79XZl2AOemNUBZz3nyhqOXMrC/o+bq2cg07dUgaKIjvrYEEyIj6fMsjAYcYhIhkermFArf3w==" saltValue="/WBfTa8JGiXig5Q7n+K3GIRLITaZ7OolchgUahG6xBEeYh5r6FEeAyvkWSHqNrZ3XAkWjvNUYXAvs10r0ocbjQ==" spinCount="100000" sheet="1" objects="1" scenarios="1" formatColumns="0" formatRows="0" autoFilter="0"/>
  <autoFilter ref="C79:K10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1ECA42-DA29-4F74-B3FF-A2ADBBC89E3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D95E4223-6F46-4A25-9D3E-00816836AB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6AE52F-72E2-4D0C-97FB-CE9195423D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Vnější stavební úpravy</vt:lpstr>
      <vt:lpstr>02 - Hromosvod</vt:lpstr>
      <vt:lpstr>'01 - Vnější stavební úpravy'!Názvy_tisku</vt:lpstr>
      <vt:lpstr>'02 - Hromosvod'!Názvy_tisku</vt:lpstr>
      <vt:lpstr>'Rekapitulace stavby'!Názvy_tisku</vt:lpstr>
      <vt:lpstr>'01 - Vnější stavební úpravy'!Oblast_tisku</vt:lpstr>
      <vt:lpstr>'02 - Hromosvod'!Oblast_tisku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LAPTOP-67RV4PJ4\Asus</dc:creator>
  <cp:lastModifiedBy>Tina Batková</cp:lastModifiedBy>
  <dcterms:created xsi:type="dcterms:W3CDTF">2026-02-19T10:45:12Z</dcterms:created>
  <dcterms:modified xsi:type="dcterms:W3CDTF">2026-02-19T13:58:54Z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